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5586AB91-20A9-41E8-8415-42CD2E6D7C82}" xr6:coauthVersionLast="47" xr6:coauthVersionMax="47" xr10:uidLastSave="{00000000-0000-0000-0000-000000000000}"/>
  <bookViews>
    <workbookView xWindow="-120" yWindow="-120" windowWidth="29040" windowHeight="15720" tabRatio="840" xr2:uid="{09056582-1977-447C-8D0D-530565069FED}"/>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H5" i="6"/>
  <c r="H6" i="6"/>
  <c r="H7" i="6"/>
  <c r="H8" i="6"/>
  <c r="H9" i="6"/>
  <c r="H10" i="6"/>
  <c r="H11" i="6"/>
  <c r="H12" i="6"/>
  <c r="H13" i="6"/>
  <c r="H14" i="6"/>
  <c r="H15" i="6"/>
  <c r="H16" i="6"/>
  <c r="H17" i="6"/>
  <c r="H18" i="6"/>
  <c r="H19" i="6"/>
  <c r="H20" i="6"/>
  <c r="H21" i="6"/>
  <c r="H22" i="6"/>
  <c r="M6" i="12"/>
  <c r="M5" i="12"/>
  <c r="O11" i="12"/>
  <c r="M11" i="12"/>
  <c r="O12" i="12"/>
  <c r="M12" i="12"/>
  <c r="O6" i="12"/>
  <c r="P12" i="12" l="1"/>
  <c r="P11" i="12"/>
  <c r="P6" i="12"/>
  <c r="G6" i="3" l="1"/>
  <c r="G7" i="3"/>
  <c r="G8" i="3"/>
  <c r="G9" i="3"/>
  <c r="G10" i="3"/>
  <c r="G11" i="3"/>
  <c r="G12" i="3"/>
  <c r="G13" i="3"/>
  <c r="O10" i="12"/>
  <c r="M10" i="12"/>
  <c r="A10" i="12"/>
  <c r="F10" i="12" s="1"/>
  <c r="G10" i="12" s="1"/>
  <c r="D4" i="9"/>
  <c r="D3" i="9"/>
  <c r="A4" i="12"/>
  <c r="F4" i="12" s="1"/>
  <c r="P10" i="12" l="1"/>
  <c r="U10" i="12" s="1"/>
  <c r="U11" i="12" s="1"/>
  <c r="U12" i="12" s="1"/>
  <c r="Y10" i="12" s="1"/>
  <c r="X10" i="12" s="1"/>
  <c r="B10" i="12"/>
  <c r="C10" i="12"/>
  <c r="H10" i="12"/>
  <c r="D4" i="12"/>
  <c r="E4" i="12" s="1"/>
  <c r="D10" i="12"/>
  <c r="E10" i="12" s="1"/>
  <c r="T10" i="12" s="1"/>
  <c r="T11" i="12" s="1"/>
  <c r="T12" i="12" s="1"/>
  <c r="G4" i="12"/>
  <c r="U4" i="12" s="1"/>
  <c r="U5" i="12" s="1"/>
  <c r="C4" i="12"/>
  <c r="B4" i="12"/>
  <c r="U6" i="12" l="1"/>
  <c r="Y4" i="12" s="1"/>
  <c r="X4" i="12" s="1"/>
  <c r="O5" i="12"/>
  <c r="O4" i="12"/>
  <c r="M4" i="12"/>
  <c r="P4" i="12" s="1"/>
  <c r="P5" i="12" l="1"/>
  <c r="T4" i="12"/>
  <c r="G3" i="7"/>
  <c r="G14" i="3"/>
  <c r="G15" i="3"/>
  <c r="G16" i="3"/>
  <c r="G17" i="3"/>
  <c r="G18" i="3"/>
  <c r="G19" i="3"/>
  <c r="G20" i="3"/>
  <c r="G21" i="3"/>
  <c r="G22" i="3"/>
  <c r="G23" i="3"/>
  <c r="G24" i="3"/>
  <c r="G25" i="3"/>
  <c r="G26" i="3"/>
  <c r="G27" i="3"/>
  <c r="G28" i="3"/>
  <c r="G29" i="3"/>
  <c r="G30" i="3"/>
  <c r="G31" i="3"/>
  <c r="G32" i="3"/>
  <c r="G33" i="3"/>
  <c r="G34" i="3"/>
  <c r="G35" i="3"/>
  <c r="T5" i="12" l="1"/>
  <c r="T6" i="12" s="1"/>
  <c r="G4" i="7"/>
  <c r="G5" i="7"/>
  <c r="G6" i="7"/>
  <c r="G7" i="7"/>
  <c r="G8" i="7"/>
  <c r="G9" i="7"/>
  <c r="G10" i="7"/>
  <c r="G11" i="7"/>
  <c r="G12" i="7"/>
  <c r="G13" i="7"/>
  <c r="G14" i="7"/>
  <c r="G15" i="7"/>
  <c r="G16" i="7"/>
  <c r="G17" i="7"/>
  <c r="H3" i="6"/>
  <c r="W4" i="12" l="1"/>
  <c r="V4" i="12" s="1"/>
  <c r="Z4" i="12" s="1"/>
  <c r="H4" i="12"/>
  <c r="W10" i="12"/>
  <c r="V10" i="12" s="1"/>
  <c r="Z10" i="12" s="1"/>
</calcChain>
</file>

<file path=xl/sharedStrings.xml><?xml version="1.0" encoding="utf-8"?>
<sst xmlns="http://schemas.openxmlformats.org/spreadsheetml/2006/main" count="912" uniqueCount="612">
  <si>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</si>
  <si>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</si>
  <si>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</si>
  <si>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</si>
  <si>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</si>
  <si>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</si>
  <si>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</si>
  <si>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</si>
  <si>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</si>
  <si>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</si>
  <si>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</si>
  <si>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</si>
  <si>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</si>
  <si>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</si>
  <si>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</si>
  <si>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</si>
  <si>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</si>
  <si>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</si>
  <si>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</si>
  <si>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</si>
  <si>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</si>
  <si>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</si>
  <si>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</si>
  <si>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</si>
  <si>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</si>
  <si>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</si>
  <si>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</si>
  <si>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</si>
  <si>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</si>
  <si>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</si>
  <si>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</si>
  <si>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</si>
  <si>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</si>
  <si>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</si>
  <si>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</si>
  <si>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</si>
  <si>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</si>
  <si>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</si>
  <si>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</si>
  <si>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</si>
  <si>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</si>
  <si>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</si>
  <si>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</si>
  <si>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</si>
  <si>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</si>
  <si>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</si>
  <si>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</si>
  <si>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</si>
  <si>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</si>
  <si>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</si>
  <si>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</si>
  <si>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</si>
  <si>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</si>
  <si>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</si>
  <si>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</si>
  <si>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</si>
  <si>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</si>
  <si>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</si>
  <si>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</si>
  <si>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</si>
  <si>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</si>
  <si>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</si>
  <si>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</si>
  <si>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</si>
  <si>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</si>
  <si>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</si>
  <si>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</si>
  <si>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</si>
  <si>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</si>
  <si>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</si>
  <si>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</si>
  <si>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</si>
  <si>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</si>
  <si>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</si>
  <si>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</si>
  <si>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</si>
  <si>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</si>
  <si>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</si>
  <si>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</si>
  <si>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</si>
  <si>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</si>
  <si>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</si>
  <si>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</si>
  <si>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</si>
  <si>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</si>
  <si>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</si>
  <si>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</si>
  <si>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</si>
  <si>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</si>
  <si>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</si>
  <si>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</si>
  <si>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</si>
  <si>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</si>
  <si>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</si>
  <si>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</si>
  <si>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</si>
  <si>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</si>
  <si>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</si>
  <si>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</si>
  <si>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</si>
  <si>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</si>
  <si>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</si>
  <si>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</si>
  <si>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</si>
  <si>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</si>
  <si>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</si>
  <si>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</si>
  <si>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</si>
  <si>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</si>
  <si>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</si>
  <si>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</si>
  <si>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</si>
  <si>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</si>
  <si>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</si>
  <si>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</si>
  <si>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</si>
  <si>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</si>
  <si>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</si>
  <si>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</si>
  <si>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</si>
  <si>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</si>
  <si>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</si>
  <si>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</si>
  <si>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</si>
  <si>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</si>
  <si>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</si>
  <si>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</si>
  <si>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</si>
  <si>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</si>
  <si>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</si>
  <si>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</si>
  <si>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</si>
  <si>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</si>
  <si>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</si>
  <si>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</si>
  <si>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</si>
  <si>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</si>
  <si>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</si>
  <si>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</si>
  <si>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</si>
  <si>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</si>
  <si>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</si>
  <si>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</si>
  <si>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</si>
  <si>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</si>
  <si>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</si>
  <si>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</si>
  <si>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</si>
  <si>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</si>
  <si>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</si>
  <si>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</si>
  <si>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</si>
  <si>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</si>
  <si>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</si>
  <si>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</si>
  <si>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</si>
  <si>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</si>
  <si>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</si>
  <si>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</si>
  <si>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</si>
  <si>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</si>
  <si>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</si>
  <si>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</si>
  <si>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</si>
  <si>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</si>
  <si>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</si>
  <si>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</si>
  <si>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</si>
  <si>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</si>
  <si>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</si>
  <si>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</si>
  <si>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</si>
  <si>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</si>
  <si>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</si>
  <si>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</si>
  <si>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</si>
  <si>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</si>
  <si>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</si>
  <si>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</si>
  <si>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</si>
  <si>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</si>
  <si>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</si>
  <si>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</si>
  <si>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</si>
  <si>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</si>
  <si>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</si>
  <si>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</si>
  <si>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</si>
  <si>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</si>
  <si>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</si>
  <si>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</si>
  <si>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</si>
  <si>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</si>
  <si>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</si>
  <si>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</si>
  <si>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</si>
  <si>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</si>
  <si>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</si>
  <si>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</si>
  <si>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</si>
  <si>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</si>
  <si>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</si>
  <si>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</si>
  <si>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</si>
  <si>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</si>
  <si>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De contrato</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</si>
  <si>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</si>
  <si>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</si>
  <si>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</si>
  <si>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</si>
  <si>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</si>
  <si>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</si>
  <si>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</si>
  <si>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</si>
  <si>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</si>
  <si>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</si>
  <si>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</si>
  <si>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</si>
  <si>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</si>
  <si>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</si>
  <si>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</si>
  <si>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</si>
  <si>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</si>
  <si>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</si>
  <si>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</si>
  <si>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</si>
  <si>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</si>
  <si>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</si>
  <si>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</si>
  <si>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</si>
  <si>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</si>
  <si>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</si>
  <si>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</si>
  <si>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</si>
  <si>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</si>
  <si>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</si>
  <si>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</si>
  <si>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</si>
  <si>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</si>
  <si>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</si>
  <si>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</si>
  <si>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</si>
  <si>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</si>
  <si>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</si>
  <si>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</si>
  <si>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</si>
  <si>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</si>
  <si>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</si>
  <si>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</si>
  <si>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</si>
  <si>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</si>
  <si>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</si>
  <si>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</si>
  <si>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</si>
  <si>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</si>
  <si>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</si>
  <si>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</si>
  <si>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</si>
  <si>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</si>
  <si>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</si>
  <si>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</si>
  <si>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</si>
  <si>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Sitio</t>
  </si>
  <si>
    <t>Servicio</t>
  </si>
  <si>
    <t>Persona</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</si>
  <si>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</si>
  <si>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</si>
  <si>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</si>
  <si>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</si>
  <si>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</si>
  <si>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</si>
  <si>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</si>
  <si>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</si>
  <si>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</si>
  <si>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</si>
  <si>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</si>
  <si>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</si>
  <si>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</si>
  <si>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</si>
  <si>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</si>
  <si>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</si>
  <si>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</si>
  <si>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</si>
  <si>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</si>
  <si>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</si>
  <si>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</si>
  <si>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</si>
  <si>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</si>
  <si>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</si>
  <si>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</si>
  <si>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</si>
  <si>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</si>
  <si>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</si>
  <si>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</si>
  <si>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</si>
  <si>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</si>
  <si>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</si>
  <si>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</si>
  <si>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</si>
  <si>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</si>
  <si>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</si>
  <si>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</si>
  <si>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</si>
  <si>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</si>
  <si>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</si>
  <si>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</si>
  <si>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</si>
  <si>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</si>
  <si>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</si>
  <si>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</si>
  <si>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</si>
  <si>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</si>
  <si>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</si>
  <si>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</si>
  <si>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</si>
  <si>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</si>
  <si>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</si>
  <si>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</si>
  <si>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</si>
  <si>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</si>
  <si>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</si>
  <si>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</si>
  <si>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</si>
  <si>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</si>
  <si>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</si>
  <si>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</si>
  <si>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</si>
  <si>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</si>
  <si>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</si>
  <si>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</si>
  <si>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</si>
  <si>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</si>
  <si>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</si>
  <si>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</si>
  <si>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</si>
  <si>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</si>
  <si>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</si>
  <si>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</si>
  <si>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</si>
  <si>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</si>
  <si>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</si>
  <si>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</si>
  <si>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</si>
  <si>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</si>
  <si>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</si>
  <si>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</si>
  <si>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</si>
  <si>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</si>
  <si>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</si>
  <si>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</si>
  <si>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</si>
  <si>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</si>
  <si>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</si>
  <si>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</si>
  <si>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</si>
  <si>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</si>
  <si>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</si>
  <si>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</si>
  <si>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</si>
  <si>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</si>
  <si>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</si>
  <si>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</si>
  <si>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</si>
  <si>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</si>
  <si>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</si>
  <si>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</si>
  <si>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</si>
  <si>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</si>
  <si>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</si>
  <si>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</si>
  <si>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</si>
  <si>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</si>
  <si>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</si>
  <si>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</si>
  <si>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</si>
  <si>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</si>
  <si>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</si>
  <si>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</si>
  <si>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</si>
  <si>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</si>
  <si>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</si>
  <si>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</si>
  <si>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</si>
  <si>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</si>
  <si>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</si>
  <si>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</si>
  <si>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</si>
  <si>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</si>
  <si>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</si>
  <si>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</si>
  <si>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</si>
  <si>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</si>
  <si>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</si>
  <si>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</si>
  <si>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</si>
  <si>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</si>
  <si>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</si>
  <si>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</si>
  <si>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</si>
  <si>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</si>
  <si>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</si>
  <si>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</si>
  <si>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</si>
  <si>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</si>
  <si>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</si>
  <si>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</si>
  <si>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</si>
  <si>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</si>
  <si>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</si>
  <si>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</si>
  <si>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</si>
  <si>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</si>
  <si>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</si>
  <si>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</si>
  <si>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</si>
  <si>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</si>
  <si>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</si>
  <si>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</si>
  <si>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</si>
  <si>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</si>
  <si>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</si>
  <si>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</si>
  <si>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</si>
  <si>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</si>
  <si>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</si>
  <si>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</si>
  <si>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</si>
  <si>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</si>
  <si>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</si>
  <si>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</si>
  <si>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</si>
  <si>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</si>
  <si>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</si>
  <si>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</si>
  <si>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</si>
  <si>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</si>
  <si>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</si>
  <si>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</si>
  <si>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</si>
  <si>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</si>
  <si>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</si>
  <si>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</si>
  <si>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</si>
  <si>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</si>
  <si>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</si>
  <si>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</si>
  <si>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</si>
  <si>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</si>
  <si>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</si>
  <si>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</si>
  <si>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</si>
  <si>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</si>
  <si>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</si>
  <si>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</si>
  <si>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</si>
  <si>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</si>
  <si>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</si>
  <si>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</si>
  <si>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</si>
  <si>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</si>
  <si>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</si>
  <si>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</si>
  <si>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</si>
  <si>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</si>
  <si>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</si>
  <si>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</si>
  <si>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</si>
  <si>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</si>
  <si>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</si>
  <si>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</si>
  <si>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</si>
  <si>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</si>
  <si>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</si>
  <si>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</si>
  <si>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</si>
  <si>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</si>
  <si>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</si>
  <si>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</si>
  <si>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</si>
  <si>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</si>
  <si>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</si>
  <si>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</si>
  <si>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</si>
  <si>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</si>
  <si>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</si>
  <si>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</si>
  <si>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</si>
  <si>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</si>
  <si>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</si>
  <si>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</si>
  <si>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</si>
  <si>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</si>
  <si>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</si>
  <si>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</si>
  <si>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</si>
  <si>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</si>
  <si>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</si>
  <si>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</si>
  <si>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</si>
  <si>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</si>
  <si>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</si>
  <si>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</si>
  <si>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</si>
  <si>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</si>
  <si>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</si>
  <si>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</si>
  <si>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</si>
  <si>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</si>
  <si>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</si>
  <si>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</si>
  <si>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</si>
  <si>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</si>
  <si>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</si>
  <si>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</si>
  <si>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</si>
  <si>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</si>
  <si>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</si>
  <si>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</si>
  <si>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</si>
  <si>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</si>
  <si>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</si>
  <si>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</si>
  <si>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</si>
  <si>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</si>
  <si>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</si>
  <si>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</si>
  <si>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</si>
  <si>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</si>
  <si>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</si>
  <si>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</si>
  <si>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</si>
  <si>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</si>
  <si>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</si>
  <si>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</si>
  <si>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</si>
  <si>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</si>
  <si>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</si>
  <si>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</si>
  <si>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</si>
  <si>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</si>
  <si>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</si>
  <si>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</si>
  <si>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</si>
  <si>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</si>
  <si>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</si>
  <si>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</si>
  <si>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</si>
  <si>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</si>
  <si>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</si>
  <si>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</si>
  <si>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</si>
  <si>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</si>
  <si>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</si>
  <si>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</si>
  <si>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</si>
  <si>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</si>
  <si>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</si>
  <si>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</si>
  <si>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</si>
  <si>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</si>
  <si>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</si>
  <si>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</si>
  <si>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</si>
  <si>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</si>
  <si>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</si>
  <si>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</si>
  <si>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</si>
  <si>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</si>
  <si>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VP01 - Ausencia de personal</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</si>
  <si>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</si>
  <si>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</si>
  <si>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</si>
  <si>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Posilibidad de pérdida de la confidencialidad, integridad o disponibilidad de los documentos que reposan en el archivo de gestión de la dependencia debido a la ausencia de personal que los custodie y el interés de agentes internos o externos por sustraerlos</t>
  </si>
  <si>
    <t>5.13 Etiquetadode la información. Debe elaborarse y aplicarse un conjunto adecuado de procedimientos para el etiquetado de la información de conformidad con el plan de clasificación de la información adoptado por la organización.</t>
  </si>
  <si>
    <t>6.2 Condiciones del empleo. Los acuerdos contractuales de empleo deben indicar las responsabilidades del personal y de la organización en materia de seguridad de la información.</t>
  </si>
  <si>
    <t>8.13 Copias de seguridad de la información. Las copias de seguridad (respaldos) de la información, del software y de los sistemas deben mantenerse y probarse periódicamente de conformidad con la política de copia de seguridad específica del tema acordado.</t>
  </si>
  <si>
    <t>5. Inventario de activos de información y otros activos asociados. Se debe elaborar y mantener un inventario de información y otros activos asociados, incluidos los propietarios.</t>
  </si>
  <si>
    <t>Historiales de juntas de acción comunal - participación ciudadana</t>
  </si>
  <si>
    <t>Historiales juntas de administración local - participación ciudadana</t>
  </si>
  <si>
    <t>Programas institucionales - participación ciudadana</t>
  </si>
  <si>
    <t>Circulares - Desarrollo comunitario</t>
  </si>
  <si>
    <t>Derechos de petición - Desarrollo comunitario</t>
  </si>
  <si>
    <t>Encuestas - Desarrollo comunitario</t>
  </si>
  <si>
    <t>Informes - Desarrollo comunitario</t>
  </si>
  <si>
    <t>Instrumentos archivisticos - Desarrollo comunitario</t>
  </si>
  <si>
    <t>PQRD - Desarrollo comunitario</t>
  </si>
  <si>
    <t>Participación comunitaria</t>
  </si>
  <si>
    <t>Secretaria dependencia</t>
  </si>
  <si>
    <t>PQRD</t>
  </si>
  <si>
    <t>Archivo de gestión - Desarrollo comunitario</t>
  </si>
  <si>
    <t>Archivo de gestión - Participación ciudadana</t>
  </si>
  <si>
    <t>Correos electrónicos institucionales</t>
  </si>
  <si>
    <t>Usuarios plataforma ORFEO</t>
  </si>
  <si>
    <t>act-005</t>
  </si>
  <si>
    <t>Responsable de gestión documental desarrollo comunitario</t>
  </si>
  <si>
    <t>Responsable de gestión documental participación ciudadana</t>
  </si>
  <si>
    <t>act-006</t>
  </si>
  <si>
    <t>act-001, act-002</t>
  </si>
  <si>
    <t>act-006, act-006</t>
  </si>
  <si>
    <t>Secretario de Desarrollo Comunitario</t>
  </si>
  <si>
    <t>- Mejorar las condiciones de seguridad del lugar donde se almacena los archivos de gestión.</t>
  </si>
  <si>
    <t>- Almacenar la documentación que contenga información clasificada bajo llave y restringir el acceso solamente al personal autorizado</t>
  </si>
  <si>
    <t>- Gestionar la colocación de una camara de video vigilancia que enfoque sobre la ubicación de los archivos de gestión.</t>
  </si>
  <si>
    <t>- Mantener actualizado el FUID.</t>
  </si>
  <si>
    <t>- Realizar las transferencias documentales.</t>
  </si>
  <si>
    <t>- Identificar los documentos críticos de la dependencia y aplicar el instructivo de digitalización, almacenando los archivos de forma segura.</t>
  </si>
  <si>
    <t>- Validar la identificación de activos de software de la dependencia.</t>
  </si>
  <si>
    <t>- Implementar instructivo de etiquetado de activos en formatos de calidad de la dependencia.</t>
  </si>
  <si>
    <t>- Incluir dentro de las obligaciones del contrato del personal OPS, ítems relacionados con seguridad de la información.</t>
  </si>
  <si>
    <t>- Garantizar que las funciones de gestión documental estén asignadas entre el personal de la dependencia de forma permanente.</t>
  </si>
  <si>
    <t>SPI-F-006</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</si>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</sst>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8">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7" fillId="0" borderId="12" xfId="0" quotePrefix="1" applyFont="1" applyBorder="1" applyAlignment="1">
      <alignment vertical="center" wrapText="1"/>
    </xf>
    <xf numFmtId="14" fontId="27" fillId="0" borderId="12" xfId="0" applyNumberFormat="1" applyFont="1" applyBorder="1" applyAlignment="1">
      <alignment vertical="center" wrapText="1"/>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21" fillId="0" borderId="12" xfId="0" applyFont="1" applyBorder="1" applyAlignment="1">
      <alignment horizontal="left"/>
    </xf>
    <xf numFmtId="0" fontId="23" fillId="0" borderId="12" xfId="0" applyFont="1" applyBorder="1" applyAlignment="1">
      <alignment horizontal="center" vertical="center" wrapText="1"/>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31" fillId="25" borderId="21" xfId="0" applyFont="1" applyFill="1" applyBorder="1" applyAlignment="1">
      <alignment horizontal="center" vertical="center"/>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9" fontId="27" fillId="0" borderId="18" xfId="0" applyNumberFormat="1" applyFont="1" applyBorder="1" applyAlignment="1">
      <alignment horizontal="center"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0" fontId="27" fillId="0" borderId="12" xfId="0" applyFont="1" applyBorder="1" applyAlignment="1">
      <alignment horizontal="center" vertical="center" wrapText="1"/>
    </xf>
    <xf numFmtId="0" fontId="26" fillId="24" borderId="12" xfId="0" applyFont="1" applyFill="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0" fontId="32" fillId="25" borderId="12" xfId="44" applyFont="1" applyFill="1" applyBorder="1" applyAlignment="1">
      <alignment horizontal="center" vertical="center"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33">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tabSelected="1" workbookViewId="0">
      <selection activeCell="E5" sqref="E5"/>
    </sheetView>
  </sheetViews>
  <sheetFormatPr baseColWidth="10"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3"/>
      <c r="B1" s="83" t="s">
        <v>123</v>
      </c>
      <c r="C1" s="83"/>
      <c r="D1" s="83"/>
      <c r="E1" s="83"/>
    </row>
    <row r="2" spans="1:5" x14ac:dyDescent="0.3">
      <c r="A2" s="84"/>
      <c r="B2" s="87" t="s">
        <v>124</v>
      </c>
      <c r="C2" s="88"/>
      <c r="D2" s="88"/>
      <c r="E2" s="89"/>
    </row>
    <row r="3" spans="1:5" x14ac:dyDescent="0.3">
      <c r="A3" s="84"/>
      <c r="B3" s="85" t="s">
        <v>125</v>
      </c>
      <c r="C3" s="90"/>
      <c r="D3" s="90"/>
      <c r="E3" s="91"/>
    </row>
    <row r="4" spans="1:5" x14ac:dyDescent="0.3">
      <c r="A4" s="85"/>
      <c r="B4" s="17" t="s">
        <v>126</v>
      </c>
      <c r="C4" s="17" t="s">
        <v>127</v>
      </c>
      <c r="D4" s="17" t="s">
        <v>128</v>
      </c>
      <c r="E4" s="17" t="s">
        <v>1</v>
      </c>
    </row>
    <row r="5" spans="1:5" x14ac:dyDescent="0.3">
      <c r="A5" s="86"/>
      <c r="B5" s="32">
        <v>45588</v>
      </c>
      <c r="C5" s="33" t="s">
        <v>129</v>
      </c>
      <c r="D5" s="10" t="s">
        <v>610</v>
      </c>
      <c r="E5" s="33" t="s">
        <v>611</v>
      </c>
    </row>
    <row r="7" spans="1:5" ht="18.75" x14ac:dyDescent="0.3">
      <c r="A7" s="95" t="s">
        <v>250</v>
      </c>
      <c r="B7" s="96"/>
      <c r="C7" s="96"/>
      <c r="D7" s="96"/>
      <c r="E7" s="97"/>
    </row>
    <row r="8" spans="1:5" s="34" customFormat="1" ht="51.75" customHeight="1" x14ac:dyDescent="0.25">
      <c r="A8" s="49" t="s">
        <v>175</v>
      </c>
      <c r="B8" s="92" t="s">
        <v>251</v>
      </c>
      <c r="C8" s="93"/>
      <c r="D8" s="93"/>
      <c r="E8" s="94"/>
    </row>
    <row r="9" spans="1:5" s="34" customFormat="1" ht="179.25" customHeight="1" x14ac:dyDescent="0.25">
      <c r="A9" s="50" t="s">
        <v>176</v>
      </c>
      <c r="B9" s="80" t="s">
        <v>189</v>
      </c>
      <c r="C9" s="81"/>
      <c r="D9" s="81"/>
      <c r="E9" s="82"/>
    </row>
    <row r="10" spans="1:5" s="34" customFormat="1" ht="26.25" customHeight="1" x14ac:dyDescent="0.25">
      <c r="A10" s="49" t="s">
        <v>192</v>
      </c>
      <c r="B10" s="92" t="s">
        <v>190</v>
      </c>
      <c r="C10" s="93"/>
      <c r="D10" s="93"/>
      <c r="E10" s="94"/>
    </row>
    <row r="11" spans="1:5" s="34" customFormat="1" ht="61.5" customHeight="1" x14ac:dyDescent="0.25">
      <c r="A11" s="50" t="s">
        <v>194</v>
      </c>
      <c r="B11" s="80" t="s">
        <v>191</v>
      </c>
      <c r="C11" s="81"/>
      <c r="D11" s="81"/>
      <c r="E11" s="82"/>
    </row>
    <row r="12" spans="1:5" s="34" customFormat="1" ht="24.75" customHeight="1" x14ac:dyDescent="0.25">
      <c r="A12" s="49" t="s">
        <v>195</v>
      </c>
      <c r="B12" s="92" t="s">
        <v>193</v>
      </c>
      <c r="C12" s="93"/>
      <c r="D12" s="93"/>
      <c r="E12" s="94"/>
    </row>
    <row r="13" spans="1:5" s="34" customFormat="1" ht="34.5" customHeight="1" x14ac:dyDescent="0.25">
      <c r="A13" s="50" t="s">
        <v>196</v>
      </c>
      <c r="B13" s="80" t="s">
        <v>267</v>
      </c>
      <c r="C13" s="81"/>
      <c r="D13" s="81"/>
      <c r="E13" s="82"/>
    </row>
    <row r="14" spans="1:5" s="34" customFormat="1" ht="24.75" customHeight="1" x14ac:dyDescent="0.25">
      <c r="A14" s="49" t="s">
        <v>197</v>
      </c>
      <c r="B14" s="92" t="s">
        <v>198</v>
      </c>
      <c r="C14" s="93"/>
      <c r="D14" s="93"/>
      <c r="E14" s="94"/>
    </row>
    <row r="15" spans="1:5" s="34" customFormat="1" ht="24.75" customHeight="1" x14ac:dyDescent="0.25">
      <c r="A15" s="50" t="s">
        <v>248</v>
      </c>
      <c r="B15" s="80" t="s">
        <v>249</v>
      </c>
      <c r="C15" s="81"/>
      <c r="D15" s="81"/>
      <c r="E15" s="82"/>
    </row>
  </sheetData>
  <mergeCells count="13">
    <mergeCell ref="B15:E15"/>
    <mergeCell ref="B10:E10"/>
    <mergeCell ref="B11:E11"/>
    <mergeCell ref="B12:E12"/>
    <mergeCell ref="B13:E13"/>
    <mergeCell ref="B14:E14"/>
    <mergeCell ref="B9:E9"/>
    <mergeCell ref="A1:A5"/>
    <mergeCell ref="B1:E1"/>
    <mergeCell ref="B2:E2"/>
    <mergeCell ref="B3:E3"/>
    <mergeCell ref="B8:E8"/>
    <mergeCell ref="A7:E7"/>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7" t="s">
        <v>241</v>
      </c>
      <c r="C1" s="47" t="s">
        <v>227</v>
      </c>
      <c r="E1" s="47" t="s">
        <v>228</v>
      </c>
      <c r="G1" s="48" t="s">
        <v>247</v>
      </c>
      <c r="I1" s="48" t="s">
        <v>162</v>
      </c>
      <c r="K1" s="22" t="s">
        <v>172</v>
      </c>
      <c r="L1" s="23" t="s">
        <v>173</v>
      </c>
      <c r="M1" s="26" t="s">
        <v>159</v>
      </c>
    </row>
    <row r="2" spans="1:13" x14ac:dyDescent="0.25">
      <c r="A2" s="47" t="s">
        <v>242</v>
      </c>
      <c r="C2" s="47" t="s">
        <v>244</v>
      </c>
      <c r="E2" s="47" t="s">
        <v>246</v>
      </c>
      <c r="G2" s="48" t="s">
        <v>166</v>
      </c>
      <c r="I2" s="48" t="s">
        <v>160</v>
      </c>
      <c r="K2" s="24" t="s">
        <v>167</v>
      </c>
      <c r="L2" s="25" t="s">
        <v>162</v>
      </c>
      <c r="M2" s="28" t="s">
        <v>168</v>
      </c>
    </row>
    <row r="3" spans="1:13" x14ac:dyDescent="0.25">
      <c r="A3" s="47" t="s">
        <v>240</v>
      </c>
      <c r="C3" s="47" t="s">
        <v>245</v>
      </c>
      <c r="G3" s="48" t="s">
        <v>161</v>
      </c>
      <c r="I3" s="48" t="s">
        <v>163</v>
      </c>
      <c r="K3" s="19" t="s">
        <v>167</v>
      </c>
      <c r="L3" s="9" t="s">
        <v>160</v>
      </c>
      <c r="M3" s="27" t="s">
        <v>168</v>
      </c>
    </row>
    <row r="4" spans="1:13" x14ac:dyDescent="0.25">
      <c r="A4" s="47" t="s">
        <v>243</v>
      </c>
      <c r="G4" s="48" t="s">
        <v>135</v>
      </c>
      <c r="I4" s="48" t="s">
        <v>164</v>
      </c>
      <c r="K4" s="19" t="s">
        <v>167</v>
      </c>
      <c r="L4" s="9" t="s">
        <v>163</v>
      </c>
      <c r="M4" s="27" t="s">
        <v>169</v>
      </c>
    </row>
    <row r="5" spans="1:13" x14ac:dyDescent="0.25">
      <c r="G5" s="48" t="s">
        <v>174</v>
      </c>
      <c r="I5" s="48" t="s">
        <v>165</v>
      </c>
      <c r="K5" s="19" t="s">
        <v>167</v>
      </c>
      <c r="L5" s="9" t="s">
        <v>164</v>
      </c>
      <c r="M5" s="27" t="s">
        <v>170</v>
      </c>
    </row>
    <row r="6" spans="1:13" ht="15.75" thickBot="1" x14ac:dyDescent="0.3">
      <c r="K6" s="20" t="s">
        <v>167</v>
      </c>
      <c r="L6" s="21" t="s">
        <v>165</v>
      </c>
      <c r="M6" s="29" t="s">
        <v>171</v>
      </c>
    </row>
    <row r="7" spans="1:13" x14ac:dyDescent="0.25">
      <c r="K7" s="24" t="s">
        <v>166</v>
      </c>
      <c r="L7" s="25" t="s">
        <v>162</v>
      </c>
      <c r="M7" s="28" t="s">
        <v>168</v>
      </c>
    </row>
    <row r="8" spans="1:13" x14ac:dyDescent="0.25">
      <c r="K8" s="19" t="s">
        <v>166</v>
      </c>
      <c r="L8" s="9" t="s">
        <v>160</v>
      </c>
      <c r="M8" s="27" t="s">
        <v>169</v>
      </c>
    </row>
    <row r="9" spans="1:13" x14ac:dyDescent="0.25">
      <c r="K9" s="19" t="s">
        <v>166</v>
      </c>
      <c r="L9" s="9" t="s">
        <v>163</v>
      </c>
      <c r="M9" s="27" t="s">
        <v>169</v>
      </c>
    </row>
    <row r="10" spans="1:13" x14ac:dyDescent="0.25">
      <c r="K10" s="19" t="s">
        <v>166</v>
      </c>
      <c r="L10" s="9" t="s">
        <v>164</v>
      </c>
      <c r="M10" s="27" t="s">
        <v>170</v>
      </c>
    </row>
    <row r="11" spans="1:13" ht="15.75" thickBot="1" x14ac:dyDescent="0.3">
      <c r="K11" s="20" t="s">
        <v>166</v>
      </c>
      <c r="L11" s="21" t="s">
        <v>165</v>
      </c>
      <c r="M11" s="29" t="s">
        <v>171</v>
      </c>
    </row>
    <row r="12" spans="1:13" x14ac:dyDescent="0.25">
      <c r="K12" s="24" t="s">
        <v>161</v>
      </c>
      <c r="L12" s="25" t="s">
        <v>162</v>
      </c>
      <c r="M12" s="28" t="s">
        <v>169</v>
      </c>
    </row>
    <row r="13" spans="1:13" x14ac:dyDescent="0.25">
      <c r="K13" s="19" t="s">
        <v>161</v>
      </c>
      <c r="L13" s="9" t="s">
        <v>160</v>
      </c>
      <c r="M13" s="27" t="s">
        <v>169</v>
      </c>
    </row>
    <row r="14" spans="1:13" x14ac:dyDescent="0.25">
      <c r="K14" s="19" t="s">
        <v>161</v>
      </c>
      <c r="L14" s="9" t="s">
        <v>163</v>
      </c>
      <c r="M14" s="27" t="s">
        <v>169</v>
      </c>
    </row>
    <row r="15" spans="1:13" x14ac:dyDescent="0.25">
      <c r="K15" s="19" t="s">
        <v>161</v>
      </c>
      <c r="L15" s="9" t="s">
        <v>164</v>
      </c>
      <c r="M15" s="27" t="s">
        <v>170</v>
      </c>
    </row>
    <row r="16" spans="1:13" ht="15.75" thickBot="1" x14ac:dyDescent="0.3">
      <c r="K16" s="20" t="s">
        <v>161</v>
      </c>
      <c r="L16" s="21" t="s">
        <v>165</v>
      </c>
      <c r="M16" s="29" t="s">
        <v>171</v>
      </c>
    </row>
    <row r="17" spans="11:13" x14ac:dyDescent="0.25">
      <c r="K17" s="24" t="s">
        <v>135</v>
      </c>
      <c r="L17" s="25" t="s">
        <v>162</v>
      </c>
      <c r="M17" s="28" t="s">
        <v>169</v>
      </c>
    </row>
    <row r="18" spans="11:13" x14ac:dyDescent="0.25">
      <c r="K18" s="19" t="s">
        <v>135</v>
      </c>
      <c r="L18" s="9" t="s">
        <v>160</v>
      </c>
      <c r="M18" s="27" t="s">
        <v>169</v>
      </c>
    </row>
    <row r="19" spans="11:13" x14ac:dyDescent="0.25">
      <c r="K19" s="19" t="s">
        <v>135</v>
      </c>
      <c r="L19" s="9" t="s">
        <v>163</v>
      </c>
      <c r="M19" s="27" t="s">
        <v>170</v>
      </c>
    </row>
    <row r="20" spans="11:13" x14ac:dyDescent="0.25">
      <c r="K20" s="19" t="s">
        <v>135</v>
      </c>
      <c r="L20" s="9" t="s">
        <v>164</v>
      </c>
      <c r="M20" s="27" t="s">
        <v>170</v>
      </c>
    </row>
    <row r="21" spans="11:13" ht="15.75" thickBot="1" x14ac:dyDescent="0.3">
      <c r="K21" s="20" t="s">
        <v>135</v>
      </c>
      <c r="L21" s="21" t="s">
        <v>165</v>
      </c>
      <c r="M21" s="29" t="s">
        <v>171</v>
      </c>
    </row>
    <row r="22" spans="11:13" x14ac:dyDescent="0.25">
      <c r="K22" s="24" t="s">
        <v>174</v>
      </c>
      <c r="L22" s="25" t="s">
        <v>162</v>
      </c>
      <c r="M22" s="28" t="s">
        <v>170</v>
      </c>
    </row>
    <row r="23" spans="11:13" x14ac:dyDescent="0.25">
      <c r="K23" s="19" t="s">
        <v>174</v>
      </c>
      <c r="L23" s="9" t="s">
        <v>160</v>
      </c>
      <c r="M23" s="27" t="s">
        <v>170</v>
      </c>
    </row>
    <row r="24" spans="11:13" x14ac:dyDescent="0.25">
      <c r="K24" s="19" t="s">
        <v>174</v>
      </c>
      <c r="L24" s="9" t="s">
        <v>163</v>
      </c>
      <c r="M24" s="27" t="s">
        <v>170</v>
      </c>
    </row>
    <row r="25" spans="11:13" x14ac:dyDescent="0.25">
      <c r="K25" s="19" t="s">
        <v>174</v>
      </c>
      <c r="L25" s="9" t="s">
        <v>164</v>
      </c>
      <c r="M25" s="27" t="s">
        <v>170</v>
      </c>
    </row>
    <row r="26" spans="11:13" ht="15.75" thickBot="1" x14ac:dyDescent="0.3">
      <c r="K26" s="20" t="s">
        <v>174</v>
      </c>
      <c r="L26" s="21" t="s">
        <v>165</v>
      </c>
      <c r="M26" s="29" t="s">
        <v>171</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workbookViewId="0">
      <selection activeCell="B6" sqref="B6:C14"/>
    </sheetView>
  </sheetViews>
  <sheetFormatPr baseColWidth="10" defaultRowHeight="13.5" x14ac:dyDescent="0.25"/>
  <cols>
    <col min="1" max="1" width="5.42578125" style="60" customWidth="1"/>
    <col min="2" max="2" width="12" style="60" customWidth="1"/>
    <col min="3" max="3" width="30.5703125" style="60" customWidth="1"/>
    <col min="4" max="6" width="24" style="60" customWidth="1"/>
    <col min="7" max="7" width="20.5703125" style="60" customWidth="1"/>
    <col min="8" max="16384" width="11.42578125" style="60"/>
  </cols>
  <sheetData>
    <row r="1" spans="1:7" ht="30.75" customHeight="1" x14ac:dyDescent="0.25">
      <c r="A1" s="105" t="s">
        <v>261</v>
      </c>
      <c r="B1" s="106"/>
      <c r="C1" s="107" t="s">
        <v>252</v>
      </c>
      <c r="D1" s="107"/>
      <c r="E1" s="107"/>
      <c r="F1" s="108"/>
      <c r="G1" s="52" t="s">
        <v>253</v>
      </c>
    </row>
    <row r="2" spans="1:7" x14ac:dyDescent="0.25">
      <c r="A2" s="102" t="s">
        <v>118</v>
      </c>
      <c r="B2" s="102"/>
      <c r="C2" s="112" t="s">
        <v>586</v>
      </c>
      <c r="D2" s="112"/>
      <c r="E2" s="112"/>
      <c r="F2" s="112"/>
      <c r="G2" s="112"/>
    </row>
    <row r="3" spans="1:7" x14ac:dyDescent="0.25">
      <c r="A3" s="102" t="s">
        <v>119</v>
      </c>
      <c r="B3" s="102"/>
      <c r="C3" s="109"/>
      <c r="D3" s="110"/>
      <c r="E3" s="111"/>
      <c r="F3" s="61" t="s">
        <v>130</v>
      </c>
      <c r="G3" s="31">
        <v>2024</v>
      </c>
    </row>
    <row r="4" spans="1:7" x14ac:dyDescent="0.25">
      <c r="A4" s="113"/>
      <c r="B4" s="113"/>
      <c r="C4" s="113"/>
      <c r="D4" s="113"/>
      <c r="E4" s="113"/>
      <c r="F4" s="113"/>
    </row>
    <row r="5" spans="1:7" x14ac:dyDescent="0.25">
      <c r="A5" s="62" t="s">
        <v>117</v>
      </c>
      <c r="B5" s="103" t="s">
        <v>131</v>
      </c>
      <c r="C5" s="104"/>
      <c r="D5" s="62" t="s">
        <v>120</v>
      </c>
      <c r="E5" s="62" t="s">
        <v>121</v>
      </c>
      <c r="F5" s="62" t="s">
        <v>122</v>
      </c>
      <c r="G5" s="62" t="s">
        <v>136</v>
      </c>
    </row>
    <row r="6" spans="1:7" x14ac:dyDescent="0.25">
      <c r="A6" s="31">
        <v>1</v>
      </c>
      <c r="B6" s="100" t="s">
        <v>580</v>
      </c>
      <c r="C6" s="101"/>
      <c r="D6" s="31" t="s">
        <v>166</v>
      </c>
      <c r="E6" s="31" t="s">
        <v>135</v>
      </c>
      <c r="F6" s="31" t="s">
        <v>161</v>
      </c>
      <c r="G6" s="18" t="str">
        <f t="shared" ref="G6:G35" si="0">IF(OR(D6="Alta", AND(E6="Alta", F6="Alta")), "Si", "No")</f>
        <v>No</v>
      </c>
    </row>
    <row r="7" spans="1:7" x14ac:dyDescent="0.25">
      <c r="A7" s="31">
        <v>2</v>
      </c>
      <c r="B7" s="100" t="s">
        <v>581</v>
      </c>
      <c r="C7" s="101"/>
      <c r="D7" s="31" t="s">
        <v>135</v>
      </c>
      <c r="E7" s="31" t="s">
        <v>135</v>
      </c>
      <c r="F7" s="31" t="s">
        <v>135</v>
      </c>
      <c r="G7" s="18" t="str">
        <f t="shared" si="0"/>
        <v>Si</v>
      </c>
    </row>
    <row r="8" spans="1:7" x14ac:dyDescent="0.25">
      <c r="A8" s="31">
        <v>3</v>
      </c>
      <c r="B8" s="100" t="s">
        <v>582</v>
      </c>
      <c r="C8" s="101"/>
      <c r="D8" s="31" t="s">
        <v>135</v>
      </c>
      <c r="E8" s="31" t="s">
        <v>135</v>
      </c>
      <c r="F8" s="31" t="s">
        <v>135</v>
      </c>
      <c r="G8" s="18" t="str">
        <f t="shared" si="0"/>
        <v>Si</v>
      </c>
    </row>
    <row r="9" spans="1:7" x14ac:dyDescent="0.25">
      <c r="A9" s="31">
        <v>4</v>
      </c>
      <c r="B9" s="100" t="s">
        <v>583</v>
      </c>
      <c r="C9" s="101"/>
      <c r="D9" s="31" t="s">
        <v>166</v>
      </c>
      <c r="E9" s="31" t="s">
        <v>135</v>
      </c>
      <c r="F9" s="31" t="s">
        <v>135</v>
      </c>
      <c r="G9" s="18" t="str">
        <f t="shared" si="0"/>
        <v>Si</v>
      </c>
    </row>
    <row r="10" spans="1:7" x14ac:dyDescent="0.25">
      <c r="A10" s="31">
        <v>5</v>
      </c>
      <c r="B10" s="100" t="s">
        <v>584</v>
      </c>
      <c r="C10" s="101"/>
      <c r="D10" s="31" t="s">
        <v>166</v>
      </c>
      <c r="E10" s="31" t="s">
        <v>135</v>
      </c>
      <c r="F10" s="31" t="s">
        <v>166</v>
      </c>
      <c r="G10" s="18" t="str">
        <f t="shared" si="0"/>
        <v>No</v>
      </c>
    </row>
    <row r="11" spans="1:7" x14ac:dyDescent="0.25">
      <c r="A11" s="31">
        <v>6</v>
      </c>
      <c r="B11" s="100" t="s">
        <v>585</v>
      </c>
      <c r="C11" s="101"/>
      <c r="D11" s="31" t="s">
        <v>135</v>
      </c>
      <c r="E11" s="31" t="s">
        <v>135</v>
      </c>
      <c r="F11" s="31" t="s">
        <v>135</v>
      </c>
      <c r="G11" s="18" t="str">
        <f t="shared" si="0"/>
        <v>Si</v>
      </c>
    </row>
    <row r="12" spans="1:7" s="15" customFormat="1" ht="27" customHeight="1" x14ac:dyDescent="0.25">
      <c r="A12" s="16">
        <v>7</v>
      </c>
      <c r="B12" s="100" t="s">
        <v>577</v>
      </c>
      <c r="C12" s="101"/>
      <c r="D12" s="31" t="s">
        <v>135</v>
      </c>
      <c r="E12" s="31" t="s">
        <v>135</v>
      </c>
      <c r="F12" s="31" t="s">
        <v>135</v>
      </c>
      <c r="G12" s="63" t="str">
        <f t="shared" si="0"/>
        <v>Si</v>
      </c>
    </row>
    <row r="13" spans="1:7" ht="27" customHeight="1" x14ac:dyDescent="0.25">
      <c r="A13" s="31">
        <v>8</v>
      </c>
      <c r="B13" s="100" t="s">
        <v>578</v>
      </c>
      <c r="C13" s="101"/>
      <c r="D13" s="31" t="s">
        <v>135</v>
      </c>
      <c r="E13" s="31" t="s">
        <v>135</v>
      </c>
      <c r="F13" s="31" t="s">
        <v>135</v>
      </c>
      <c r="G13" s="18" t="str">
        <f t="shared" si="0"/>
        <v>Si</v>
      </c>
    </row>
    <row r="14" spans="1:7" x14ac:dyDescent="0.25">
      <c r="A14" s="31">
        <v>9</v>
      </c>
      <c r="B14" s="100" t="s">
        <v>579</v>
      </c>
      <c r="C14" s="101"/>
      <c r="D14" s="31" t="s">
        <v>161</v>
      </c>
      <c r="E14" s="31" t="s">
        <v>135</v>
      </c>
      <c r="F14" s="31" t="s">
        <v>135</v>
      </c>
      <c r="G14" s="18" t="str">
        <f t="shared" si="0"/>
        <v>Si</v>
      </c>
    </row>
    <row r="15" spans="1:7" x14ac:dyDescent="0.25">
      <c r="A15" s="31">
        <v>10</v>
      </c>
      <c r="B15" s="98"/>
      <c r="C15" s="99"/>
      <c r="D15" s="31"/>
      <c r="E15" s="31"/>
      <c r="F15" s="31"/>
      <c r="G15" s="18" t="str">
        <f t="shared" si="0"/>
        <v>No</v>
      </c>
    </row>
    <row r="16" spans="1:7" x14ac:dyDescent="0.25">
      <c r="A16" s="31">
        <v>11</v>
      </c>
      <c r="B16" s="98"/>
      <c r="C16" s="99"/>
      <c r="D16" s="31"/>
      <c r="E16" s="31"/>
      <c r="F16" s="31"/>
      <c r="G16" s="18" t="str">
        <f t="shared" si="0"/>
        <v>No</v>
      </c>
    </row>
    <row r="17" spans="1:7" x14ac:dyDescent="0.25">
      <c r="A17" s="31">
        <v>12</v>
      </c>
      <c r="B17" s="98"/>
      <c r="C17" s="99"/>
      <c r="D17" s="31"/>
      <c r="E17" s="31"/>
      <c r="F17" s="31"/>
      <c r="G17" s="18" t="str">
        <f t="shared" si="0"/>
        <v>No</v>
      </c>
    </row>
    <row r="18" spans="1:7" x14ac:dyDescent="0.25">
      <c r="A18" s="31">
        <v>13</v>
      </c>
      <c r="B18" s="98"/>
      <c r="C18" s="99"/>
      <c r="D18" s="31"/>
      <c r="E18" s="31"/>
      <c r="F18" s="31"/>
      <c r="G18" s="18" t="str">
        <f t="shared" si="0"/>
        <v>No</v>
      </c>
    </row>
    <row r="19" spans="1:7" ht="40.5" customHeight="1" x14ac:dyDescent="0.25">
      <c r="A19" s="31">
        <v>14</v>
      </c>
      <c r="B19" s="98"/>
      <c r="C19" s="99"/>
      <c r="D19" s="31"/>
      <c r="E19" s="31"/>
      <c r="F19" s="31"/>
      <c r="G19" s="18" t="str">
        <f t="shared" si="0"/>
        <v>No</v>
      </c>
    </row>
    <row r="20" spans="1:7" x14ac:dyDescent="0.25">
      <c r="A20" s="31">
        <v>15</v>
      </c>
      <c r="B20" s="98"/>
      <c r="C20" s="99"/>
      <c r="D20" s="31"/>
      <c r="E20" s="31"/>
      <c r="F20" s="31"/>
      <c r="G20" s="18" t="str">
        <f t="shared" si="0"/>
        <v>No</v>
      </c>
    </row>
    <row r="21" spans="1:7" x14ac:dyDescent="0.25">
      <c r="A21" s="31">
        <v>16</v>
      </c>
      <c r="B21" s="98"/>
      <c r="C21" s="99"/>
      <c r="D21" s="31"/>
      <c r="E21" s="31"/>
      <c r="F21" s="31"/>
      <c r="G21" s="18" t="str">
        <f t="shared" si="0"/>
        <v>No</v>
      </c>
    </row>
    <row r="22" spans="1:7" x14ac:dyDescent="0.25">
      <c r="A22" s="31">
        <v>17</v>
      </c>
      <c r="B22" s="98"/>
      <c r="C22" s="99"/>
      <c r="D22" s="31"/>
      <c r="E22" s="31"/>
      <c r="F22" s="31"/>
      <c r="G22" s="18" t="str">
        <f t="shared" si="0"/>
        <v>No</v>
      </c>
    </row>
    <row r="23" spans="1:7" x14ac:dyDescent="0.25">
      <c r="A23" s="31">
        <v>18</v>
      </c>
      <c r="B23" s="98"/>
      <c r="C23" s="99"/>
      <c r="D23" s="31"/>
      <c r="E23" s="31"/>
      <c r="F23" s="31"/>
      <c r="G23" s="18" t="str">
        <f t="shared" si="0"/>
        <v>No</v>
      </c>
    </row>
    <row r="24" spans="1:7" x14ac:dyDescent="0.25">
      <c r="A24" s="31">
        <v>19</v>
      </c>
      <c r="B24" s="98"/>
      <c r="C24" s="99"/>
      <c r="D24" s="31"/>
      <c r="E24" s="31"/>
      <c r="F24" s="31"/>
      <c r="G24" s="18" t="str">
        <f t="shared" si="0"/>
        <v>No</v>
      </c>
    </row>
    <row r="25" spans="1:7" x14ac:dyDescent="0.25">
      <c r="A25" s="31">
        <v>20</v>
      </c>
      <c r="B25" s="98"/>
      <c r="C25" s="99"/>
      <c r="D25" s="31"/>
      <c r="E25" s="31"/>
      <c r="F25" s="31"/>
      <c r="G25" s="18" t="str">
        <f t="shared" si="0"/>
        <v>No</v>
      </c>
    </row>
    <row r="26" spans="1:7" x14ac:dyDescent="0.25">
      <c r="A26" s="31">
        <v>21</v>
      </c>
      <c r="B26" s="98"/>
      <c r="C26" s="99"/>
      <c r="D26" s="31"/>
      <c r="E26" s="31"/>
      <c r="F26" s="31"/>
      <c r="G26" s="18" t="str">
        <f t="shared" si="0"/>
        <v>No</v>
      </c>
    </row>
    <row r="27" spans="1:7" x14ac:dyDescent="0.25">
      <c r="A27" s="31">
        <v>22</v>
      </c>
      <c r="B27" s="98"/>
      <c r="C27" s="99"/>
      <c r="D27" s="31"/>
      <c r="E27" s="31"/>
      <c r="F27" s="31"/>
      <c r="G27" s="18" t="str">
        <f t="shared" si="0"/>
        <v>No</v>
      </c>
    </row>
    <row r="28" spans="1:7" x14ac:dyDescent="0.25">
      <c r="A28" s="31">
        <v>23</v>
      </c>
      <c r="B28" s="98"/>
      <c r="C28" s="99"/>
      <c r="D28" s="31"/>
      <c r="E28" s="31"/>
      <c r="F28" s="31"/>
      <c r="G28" s="18" t="str">
        <f t="shared" si="0"/>
        <v>No</v>
      </c>
    </row>
    <row r="29" spans="1:7" x14ac:dyDescent="0.25">
      <c r="A29" s="31">
        <v>24</v>
      </c>
      <c r="B29" s="98"/>
      <c r="C29" s="99"/>
      <c r="D29" s="31"/>
      <c r="E29" s="31"/>
      <c r="F29" s="31"/>
      <c r="G29" s="18" t="str">
        <f t="shared" si="0"/>
        <v>No</v>
      </c>
    </row>
    <row r="30" spans="1:7" x14ac:dyDescent="0.25">
      <c r="A30" s="31">
        <v>25</v>
      </c>
      <c r="B30" s="98"/>
      <c r="C30" s="99"/>
      <c r="D30" s="31"/>
      <c r="E30" s="31"/>
      <c r="F30" s="31"/>
      <c r="G30" s="18" t="str">
        <f t="shared" si="0"/>
        <v>No</v>
      </c>
    </row>
    <row r="31" spans="1:7" x14ac:dyDescent="0.25">
      <c r="A31" s="31">
        <v>26</v>
      </c>
      <c r="B31" s="98"/>
      <c r="C31" s="99"/>
      <c r="D31" s="31"/>
      <c r="E31" s="31"/>
      <c r="F31" s="31"/>
      <c r="G31" s="18" t="str">
        <f t="shared" si="0"/>
        <v>No</v>
      </c>
    </row>
    <row r="32" spans="1:7" x14ac:dyDescent="0.25">
      <c r="A32" s="31">
        <v>27</v>
      </c>
      <c r="B32" s="98"/>
      <c r="C32" s="99"/>
      <c r="D32" s="31"/>
      <c r="E32" s="31"/>
      <c r="F32" s="31"/>
      <c r="G32" s="18" t="str">
        <f t="shared" si="0"/>
        <v>No</v>
      </c>
    </row>
    <row r="33" spans="1:7" x14ac:dyDescent="0.25">
      <c r="A33" s="31">
        <v>28</v>
      </c>
      <c r="B33" s="98"/>
      <c r="C33" s="99"/>
      <c r="D33" s="31"/>
      <c r="E33" s="31"/>
      <c r="F33" s="31"/>
      <c r="G33" s="18" t="str">
        <f t="shared" si="0"/>
        <v>No</v>
      </c>
    </row>
    <row r="34" spans="1:7" x14ac:dyDescent="0.25">
      <c r="A34" s="31">
        <v>29</v>
      </c>
      <c r="B34" s="98"/>
      <c r="C34" s="99"/>
      <c r="D34" s="31"/>
      <c r="E34" s="31"/>
      <c r="F34" s="31"/>
      <c r="G34" s="18" t="str">
        <f t="shared" si="0"/>
        <v>No</v>
      </c>
    </row>
    <row r="35" spans="1:7" x14ac:dyDescent="0.25">
      <c r="A35" s="31">
        <v>30</v>
      </c>
      <c r="B35" s="98"/>
      <c r="C35" s="99"/>
      <c r="D35" s="31"/>
      <c r="E35" s="31"/>
      <c r="F35" s="31"/>
      <c r="G35" s="18" t="str">
        <f t="shared" si="0"/>
        <v>No</v>
      </c>
    </row>
  </sheetData>
  <mergeCells count="38">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B18:C18"/>
    <mergeCell ref="B19:C19"/>
    <mergeCell ref="B9:C9"/>
    <mergeCell ref="B10:C10"/>
    <mergeCell ref="B15:C15"/>
    <mergeCell ref="B16:C16"/>
  </mergeCells>
  <conditionalFormatting sqref="D6:F35">
    <cfRule type="containsText" dxfId="32" priority="1" operator="containsText" text="Baja">
      <formula>NOT(ISERROR(SEARCH("Baja",D6)))</formula>
    </cfRule>
    <cfRule type="containsText" dxfId="31" priority="2" operator="containsText" text="Media">
      <formula>NOT(ISERROR(SEARCH("Media",D6)))</formula>
    </cfRule>
    <cfRule type="containsText" dxfId="30" priority="3" operator="containsText" text="Alta">
      <formula>NOT(ISERROR(SEARCH("Alta",D6)))</formula>
    </cfRule>
  </conditionalFormatting>
  <conditionalFormatting sqref="G6:G35">
    <cfRule type="containsText" dxfId="29" priority="22" operator="containsText" text="No">
      <formula>NOT(ISERROR(SEARCH("No",G6)))</formula>
    </cfRule>
    <cfRule type="containsText" dxfId="28" priority="23"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E100"/>
  <sheetViews>
    <sheetView workbookViewId="0">
      <selection activeCell="C25" sqref="C25"/>
    </sheetView>
  </sheetViews>
  <sheetFormatPr baseColWidth="10" defaultRowHeight="16.5" x14ac:dyDescent="0.25"/>
  <cols>
    <col min="1" max="1" width="17.140625" style="64" customWidth="1"/>
    <col min="2" max="2" width="23.140625" style="64" customWidth="1"/>
    <col min="3" max="3" width="80.85546875" style="64" customWidth="1"/>
    <col min="4" max="4" width="17.5703125" style="64" customWidth="1"/>
    <col min="5" max="5" width="22.42578125" style="64" customWidth="1"/>
    <col min="6" max="16384" width="11.42578125" style="64"/>
  </cols>
  <sheetData>
    <row r="1" spans="1:5" ht="27.75" customHeight="1" x14ac:dyDescent="0.25">
      <c r="A1" s="52" t="s">
        <v>254</v>
      </c>
      <c r="B1" s="118" t="s">
        <v>255</v>
      </c>
      <c r="C1" s="107"/>
      <c r="D1" s="108"/>
      <c r="E1" s="53" t="s">
        <v>253</v>
      </c>
    </row>
    <row r="2" spans="1:5" s="13" customFormat="1" ht="34.5" customHeight="1" x14ac:dyDescent="0.25">
      <c r="A2" s="115" t="s">
        <v>132</v>
      </c>
      <c r="B2" s="115"/>
      <c r="C2" s="12" t="s">
        <v>133</v>
      </c>
      <c r="D2" s="12" t="s">
        <v>134</v>
      </c>
      <c r="E2" s="12" t="s">
        <v>199</v>
      </c>
    </row>
    <row r="3" spans="1:5" s="15" customFormat="1" ht="13.5" x14ac:dyDescent="0.25">
      <c r="A3" s="100" t="s">
        <v>581</v>
      </c>
      <c r="B3" s="101"/>
      <c r="C3" s="66" t="s">
        <v>115</v>
      </c>
      <c r="D3" s="16" t="s">
        <v>262</v>
      </c>
      <c r="E3" s="16" t="s">
        <v>117</v>
      </c>
    </row>
    <row r="4" spans="1:5" s="15" customFormat="1" ht="13.5" x14ac:dyDescent="0.25">
      <c r="A4" s="100" t="s">
        <v>581</v>
      </c>
      <c r="B4" s="101"/>
      <c r="C4" s="66" t="s">
        <v>587</v>
      </c>
      <c r="D4" s="16" t="s">
        <v>264</v>
      </c>
      <c r="E4" s="16" t="s">
        <v>117</v>
      </c>
    </row>
    <row r="5" spans="1:5" s="15" customFormat="1" ht="13.5" customHeight="1" x14ac:dyDescent="0.25">
      <c r="A5" s="100" t="s">
        <v>582</v>
      </c>
      <c r="B5" s="101"/>
      <c r="C5" s="66" t="s">
        <v>115</v>
      </c>
      <c r="D5" s="16" t="s">
        <v>262</v>
      </c>
      <c r="E5" s="16" t="s">
        <v>117</v>
      </c>
    </row>
    <row r="6" spans="1:5" s="15" customFormat="1" ht="13.5" customHeight="1" x14ac:dyDescent="0.25">
      <c r="A6" s="100" t="s">
        <v>582</v>
      </c>
      <c r="B6" s="101"/>
      <c r="C6" s="66" t="s">
        <v>587</v>
      </c>
      <c r="D6" s="16" t="s">
        <v>264</v>
      </c>
      <c r="E6" s="16" t="s">
        <v>117</v>
      </c>
    </row>
    <row r="7" spans="1:5" s="15" customFormat="1" ht="13.5" customHeight="1" x14ac:dyDescent="0.25">
      <c r="A7" s="100" t="s">
        <v>583</v>
      </c>
      <c r="B7" s="101"/>
      <c r="C7" s="66" t="s">
        <v>115</v>
      </c>
      <c r="D7" s="16" t="s">
        <v>262</v>
      </c>
      <c r="E7" s="16" t="s">
        <v>117</v>
      </c>
    </row>
    <row r="8" spans="1:5" s="15" customFormat="1" ht="13.5" customHeight="1" x14ac:dyDescent="0.25">
      <c r="A8" s="100" t="s">
        <v>583</v>
      </c>
      <c r="B8" s="101"/>
      <c r="C8" s="66" t="s">
        <v>587</v>
      </c>
      <c r="D8" s="16" t="s">
        <v>264</v>
      </c>
      <c r="E8" s="16" t="s">
        <v>117</v>
      </c>
    </row>
    <row r="9" spans="1:5" s="15" customFormat="1" ht="13.5" customHeight="1" x14ac:dyDescent="0.25">
      <c r="A9" s="114" t="s">
        <v>588</v>
      </c>
      <c r="B9" s="114"/>
      <c r="C9" s="77" t="s">
        <v>115</v>
      </c>
      <c r="D9" s="11" t="s">
        <v>262</v>
      </c>
      <c r="E9" s="16" t="s">
        <v>117</v>
      </c>
    </row>
    <row r="10" spans="1:5" s="15" customFormat="1" ht="13.5" customHeight="1" x14ac:dyDescent="0.25">
      <c r="A10" s="114" t="s">
        <v>588</v>
      </c>
      <c r="B10" s="114"/>
      <c r="C10" s="77" t="s">
        <v>137</v>
      </c>
      <c r="D10" s="11" t="s">
        <v>263</v>
      </c>
      <c r="E10" s="16" t="s">
        <v>117</v>
      </c>
    </row>
    <row r="11" spans="1:5" s="15" customFormat="1" ht="13.5" customHeight="1" x14ac:dyDescent="0.25">
      <c r="A11" s="114" t="s">
        <v>588</v>
      </c>
      <c r="B11" s="114"/>
      <c r="C11" s="77" t="s">
        <v>138</v>
      </c>
      <c r="D11" s="11" t="s">
        <v>9</v>
      </c>
      <c r="E11" s="16" t="s">
        <v>117</v>
      </c>
    </row>
    <row r="12" spans="1:5" s="15" customFormat="1" ht="13.5" customHeight="1" x14ac:dyDescent="0.25">
      <c r="A12" s="114" t="s">
        <v>588</v>
      </c>
      <c r="B12" s="114"/>
      <c r="C12" s="77" t="s">
        <v>587</v>
      </c>
      <c r="D12" s="11" t="s">
        <v>264</v>
      </c>
      <c r="E12" s="16" t="s">
        <v>117</v>
      </c>
    </row>
    <row r="13" spans="1:5" s="15" customFormat="1" ht="30" customHeight="1" x14ac:dyDescent="0.25">
      <c r="A13" s="100" t="s">
        <v>577</v>
      </c>
      <c r="B13" s="101"/>
      <c r="C13" s="66" t="s">
        <v>115</v>
      </c>
      <c r="D13" s="16" t="s">
        <v>262</v>
      </c>
      <c r="E13" s="16" t="s">
        <v>117</v>
      </c>
    </row>
    <row r="14" spans="1:5" s="15" customFormat="1" ht="30" customHeight="1" x14ac:dyDescent="0.25">
      <c r="A14" s="100" t="s">
        <v>577</v>
      </c>
      <c r="B14" s="101"/>
      <c r="C14" s="66" t="s">
        <v>587</v>
      </c>
      <c r="D14" s="16" t="s">
        <v>264</v>
      </c>
      <c r="E14" s="16" t="s">
        <v>117</v>
      </c>
    </row>
    <row r="15" spans="1:5" s="15" customFormat="1" ht="31.5" customHeight="1" x14ac:dyDescent="0.25">
      <c r="A15" s="100" t="s">
        <v>578</v>
      </c>
      <c r="B15" s="101"/>
      <c r="C15" s="66" t="s">
        <v>115</v>
      </c>
      <c r="D15" s="16" t="s">
        <v>262</v>
      </c>
      <c r="E15" s="16" t="s">
        <v>117</v>
      </c>
    </row>
    <row r="16" spans="1:5" s="15" customFormat="1" ht="31.5" customHeight="1" x14ac:dyDescent="0.25">
      <c r="A16" s="100" t="s">
        <v>578</v>
      </c>
      <c r="B16" s="101"/>
      <c r="C16" s="66" t="s">
        <v>587</v>
      </c>
      <c r="D16" s="16" t="s">
        <v>264</v>
      </c>
      <c r="E16" s="16" t="s">
        <v>117</v>
      </c>
    </row>
    <row r="17" spans="1:5" s="15" customFormat="1" ht="28.5" customHeight="1" x14ac:dyDescent="0.25">
      <c r="A17" s="100" t="s">
        <v>579</v>
      </c>
      <c r="B17" s="101"/>
      <c r="C17" s="66" t="s">
        <v>115</v>
      </c>
      <c r="D17" s="16" t="s">
        <v>262</v>
      </c>
      <c r="E17" s="16" t="s">
        <v>117</v>
      </c>
    </row>
    <row r="18" spans="1:5" s="15" customFormat="1" ht="13.5" x14ac:dyDescent="0.25">
      <c r="A18" s="100" t="s">
        <v>579</v>
      </c>
      <c r="B18" s="101"/>
      <c r="C18" s="66" t="s">
        <v>587</v>
      </c>
      <c r="D18" s="16" t="s">
        <v>264</v>
      </c>
      <c r="E18" s="16" t="s">
        <v>117</v>
      </c>
    </row>
    <row r="19" spans="1:5" s="15" customFormat="1" ht="13.5" x14ac:dyDescent="0.25">
      <c r="A19" s="100"/>
      <c r="B19" s="101"/>
      <c r="C19" s="66"/>
      <c r="D19" s="16"/>
      <c r="E19" s="16"/>
    </row>
    <row r="20" spans="1:5" s="15" customFormat="1" ht="13.5" x14ac:dyDescent="0.25">
      <c r="A20" s="100"/>
      <c r="B20" s="101"/>
      <c r="C20" s="66"/>
      <c r="D20" s="16"/>
      <c r="E20" s="16"/>
    </row>
    <row r="21" spans="1:5" s="15" customFormat="1" ht="13.5" x14ac:dyDescent="0.25">
      <c r="A21" s="100"/>
      <c r="B21" s="101"/>
      <c r="C21" s="66"/>
      <c r="D21" s="16"/>
      <c r="E21" s="16"/>
    </row>
    <row r="22" spans="1:5" s="15" customFormat="1" ht="21.75" customHeight="1" x14ac:dyDescent="0.25">
      <c r="A22" s="100"/>
      <c r="B22" s="101"/>
      <c r="C22" s="66"/>
      <c r="D22" s="16"/>
      <c r="E22" s="16"/>
    </row>
    <row r="23" spans="1:5" s="15" customFormat="1" ht="13.5" x14ac:dyDescent="0.25">
      <c r="A23" s="100"/>
      <c r="B23" s="101"/>
      <c r="C23" s="66"/>
      <c r="D23" s="16"/>
      <c r="E23" s="16"/>
    </row>
    <row r="24" spans="1:5" s="15" customFormat="1" ht="13.5" x14ac:dyDescent="0.25">
      <c r="A24" s="100"/>
      <c r="B24" s="101"/>
      <c r="C24" s="66"/>
      <c r="D24" s="16"/>
      <c r="E24" s="16"/>
    </row>
    <row r="25" spans="1:5" s="15" customFormat="1" ht="33" customHeight="1" x14ac:dyDescent="0.25">
      <c r="A25" s="100"/>
      <c r="B25" s="101"/>
      <c r="C25" s="66"/>
      <c r="D25" s="16"/>
      <c r="E25" s="16"/>
    </row>
    <row r="26" spans="1:5" s="15" customFormat="1" ht="31.5" customHeight="1" x14ac:dyDescent="0.25">
      <c r="A26" s="100"/>
      <c r="B26" s="101"/>
      <c r="C26" s="66"/>
      <c r="D26" s="16"/>
      <c r="E26" s="16"/>
    </row>
    <row r="27" spans="1:5" s="15" customFormat="1" ht="13.5" x14ac:dyDescent="0.25">
      <c r="A27" s="117"/>
      <c r="B27" s="117"/>
      <c r="C27" s="66"/>
      <c r="D27" s="16"/>
      <c r="E27" s="16"/>
    </row>
    <row r="28" spans="1:5" s="15" customFormat="1" ht="13.5" x14ac:dyDescent="0.25">
      <c r="A28" s="117"/>
      <c r="B28" s="117"/>
      <c r="C28" s="66"/>
      <c r="D28" s="16"/>
      <c r="E28" s="16"/>
    </row>
    <row r="29" spans="1:5" s="15" customFormat="1" ht="13.5" x14ac:dyDescent="0.25">
      <c r="A29" s="100"/>
      <c r="B29" s="101"/>
      <c r="C29" s="66"/>
      <c r="D29" s="16"/>
      <c r="E29" s="16"/>
    </row>
    <row r="30" spans="1:5" s="15" customFormat="1" ht="13.5" x14ac:dyDescent="0.25">
      <c r="A30" s="116"/>
      <c r="B30" s="116"/>
      <c r="C30" s="66"/>
      <c r="D30" s="16"/>
      <c r="E30" s="16"/>
    </row>
    <row r="31" spans="1:5" s="15" customFormat="1" ht="13.5" x14ac:dyDescent="0.25">
      <c r="A31" s="116"/>
      <c r="B31" s="116"/>
      <c r="C31" s="66"/>
      <c r="D31" s="16"/>
      <c r="E31" s="16"/>
    </row>
    <row r="32" spans="1:5" s="15" customFormat="1" ht="13.5" x14ac:dyDescent="0.25">
      <c r="A32" s="116"/>
      <c r="B32" s="116"/>
      <c r="C32" s="66"/>
      <c r="D32" s="16"/>
      <c r="E32" s="16"/>
    </row>
    <row r="33" spans="1:5" s="60" customFormat="1" ht="13.5" x14ac:dyDescent="0.25">
      <c r="A33" s="116"/>
      <c r="B33" s="116"/>
      <c r="C33" s="65"/>
      <c r="D33" s="31"/>
      <c r="E33" s="31"/>
    </row>
    <row r="34" spans="1:5" s="60" customFormat="1" ht="13.5" x14ac:dyDescent="0.25">
      <c r="A34" s="116"/>
      <c r="B34" s="116"/>
      <c r="C34" s="65"/>
      <c r="D34" s="31"/>
      <c r="E34" s="31"/>
    </row>
    <row r="35" spans="1:5" s="60" customFormat="1" ht="13.5" x14ac:dyDescent="0.25">
      <c r="A35" s="116"/>
      <c r="B35" s="116"/>
      <c r="C35" s="65"/>
      <c r="D35" s="31"/>
      <c r="E35" s="31"/>
    </row>
    <row r="36" spans="1:5" s="60" customFormat="1" ht="13.5" x14ac:dyDescent="0.25">
      <c r="A36" s="116"/>
      <c r="B36" s="116"/>
      <c r="C36" s="65"/>
      <c r="D36" s="31"/>
      <c r="E36" s="31"/>
    </row>
    <row r="37" spans="1:5" s="60" customFormat="1" ht="13.5" x14ac:dyDescent="0.25">
      <c r="A37" s="116"/>
      <c r="B37" s="116"/>
      <c r="C37" s="65"/>
      <c r="D37" s="31"/>
      <c r="E37" s="31"/>
    </row>
    <row r="38" spans="1:5" s="60" customFormat="1" ht="13.5" x14ac:dyDescent="0.25">
      <c r="A38" s="116"/>
      <c r="B38" s="116"/>
      <c r="C38" s="65"/>
      <c r="D38" s="31"/>
      <c r="E38" s="31"/>
    </row>
    <row r="39" spans="1:5" s="60" customFormat="1" ht="13.5" x14ac:dyDescent="0.25">
      <c r="A39" s="116"/>
      <c r="B39" s="116"/>
      <c r="C39" s="65"/>
      <c r="D39" s="31"/>
      <c r="E39" s="31"/>
    </row>
    <row r="40" spans="1:5" s="60" customFormat="1" ht="13.5" x14ac:dyDescent="0.25">
      <c r="A40" s="116"/>
      <c r="B40" s="116"/>
      <c r="C40" s="65"/>
      <c r="D40" s="31"/>
      <c r="E40" s="31"/>
    </row>
    <row r="41" spans="1:5" s="60" customFormat="1" ht="13.5" x14ac:dyDescent="0.25">
      <c r="A41" s="116"/>
      <c r="B41" s="116"/>
      <c r="C41" s="65"/>
      <c r="D41" s="31"/>
      <c r="E41" s="31"/>
    </row>
    <row r="42" spans="1:5" s="60" customFormat="1" ht="13.5" x14ac:dyDescent="0.25">
      <c r="A42" s="116"/>
      <c r="B42" s="116"/>
      <c r="C42" s="65"/>
      <c r="D42" s="31"/>
      <c r="E42" s="31"/>
    </row>
    <row r="43" spans="1:5" s="60" customFormat="1" ht="13.5" x14ac:dyDescent="0.25">
      <c r="A43" s="116"/>
      <c r="B43" s="116"/>
      <c r="C43" s="65"/>
      <c r="D43" s="31"/>
      <c r="E43" s="31"/>
    </row>
    <row r="44" spans="1:5" s="60" customFormat="1" ht="13.5" x14ac:dyDescent="0.25">
      <c r="A44" s="116"/>
      <c r="B44" s="116"/>
      <c r="C44" s="65"/>
      <c r="D44" s="31"/>
      <c r="E44" s="31"/>
    </row>
    <row r="45" spans="1:5" s="60" customFormat="1" ht="13.5" x14ac:dyDescent="0.25">
      <c r="A45" s="116"/>
      <c r="B45" s="116"/>
      <c r="C45" s="65"/>
      <c r="D45" s="31"/>
      <c r="E45" s="31"/>
    </row>
    <row r="46" spans="1:5" s="60" customFormat="1" ht="13.5" x14ac:dyDescent="0.25">
      <c r="A46" s="116"/>
      <c r="B46" s="116"/>
      <c r="C46" s="65"/>
      <c r="D46" s="31"/>
      <c r="E46" s="31"/>
    </row>
    <row r="47" spans="1:5" s="60" customFormat="1" ht="13.5" x14ac:dyDescent="0.25">
      <c r="A47" s="116"/>
      <c r="B47" s="116"/>
      <c r="C47" s="65"/>
      <c r="D47" s="31"/>
      <c r="E47" s="31"/>
    </row>
    <row r="48" spans="1:5" s="60" customFormat="1" ht="13.5" x14ac:dyDescent="0.25">
      <c r="A48" s="116"/>
      <c r="B48" s="116"/>
      <c r="C48" s="65"/>
      <c r="D48" s="31"/>
      <c r="E48" s="31"/>
    </row>
    <row r="49" spans="1:5" s="60" customFormat="1" ht="13.5" x14ac:dyDescent="0.25">
      <c r="A49" s="116"/>
      <c r="B49" s="116"/>
      <c r="C49" s="65"/>
      <c r="D49" s="31"/>
      <c r="E49" s="31"/>
    </row>
    <row r="50" spans="1:5" s="60" customFormat="1" ht="13.5" x14ac:dyDescent="0.25">
      <c r="A50" s="116"/>
      <c r="B50" s="116"/>
      <c r="C50" s="65"/>
      <c r="D50" s="31"/>
      <c r="E50" s="31"/>
    </row>
    <row r="51" spans="1:5" s="60" customFormat="1" ht="13.5" x14ac:dyDescent="0.25">
      <c r="A51" s="116"/>
      <c r="B51" s="116"/>
      <c r="C51" s="65"/>
      <c r="D51" s="31"/>
      <c r="E51" s="31"/>
    </row>
    <row r="52" spans="1:5" s="60" customFormat="1" ht="13.5" x14ac:dyDescent="0.25">
      <c r="A52" s="116"/>
      <c r="B52" s="116"/>
      <c r="C52" s="65"/>
      <c r="D52" s="31"/>
      <c r="E52" s="31"/>
    </row>
    <row r="53" spans="1:5" s="60" customFormat="1" ht="13.5" x14ac:dyDescent="0.25">
      <c r="A53" s="116"/>
      <c r="B53" s="116"/>
      <c r="C53" s="65"/>
      <c r="D53" s="31"/>
      <c r="E53" s="31"/>
    </row>
    <row r="54" spans="1:5" s="60" customFormat="1" ht="13.5" x14ac:dyDescent="0.25">
      <c r="A54" s="116"/>
      <c r="B54" s="116"/>
      <c r="C54" s="65"/>
      <c r="D54" s="31"/>
      <c r="E54" s="31"/>
    </row>
    <row r="55" spans="1:5" s="60" customFormat="1" ht="13.5" x14ac:dyDescent="0.25">
      <c r="A55" s="116"/>
      <c r="B55" s="116"/>
      <c r="C55" s="65"/>
      <c r="D55" s="31"/>
      <c r="E55" s="31"/>
    </row>
    <row r="56" spans="1:5" s="60" customFormat="1" ht="13.5" x14ac:dyDescent="0.25">
      <c r="A56" s="116"/>
      <c r="B56" s="116"/>
      <c r="C56" s="65"/>
      <c r="D56" s="31"/>
      <c r="E56" s="31"/>
    </row>
    <row r="57" spans="1:5" s="60" customFormat="1" ht="13.5" x14ac:dyDescent="0.25">
      <c r="A57" s="116"/>
      <c r="B57" s="116"/>
      <c r="C57" s="65"/>
      <c r="D57" s="31"/>
      <c r="E57" s="31"/>
    </row>
    <row r="58" spans="1:5" s="60" customFormat="1" ht="13.5" x14ac:dyDescent="0.25">
      <c r="A58" s="116"/>
      <c r="B58" s="116"/>
      <c r="C58" s="65"/>
      <c r="D58" s="31"/>
      <c r="E58" s="31"/>
    </row>
    <row r="59" spans="1:5" s="60" customFormat="1" ht="13.5" x14ac:dyDescent="0.25">
      <c r="A59" s="116"/>
      <c r="B59" s="116"/>
      <c r="C59" s="65"/>
      <c r="D59" s="31"/>
      <c r="E59" s="31"/>
    </row>
    <row r="60" spans="1:5" s="60" customFormat="1" ht="13.5" x14ac:dyDescent="0.25">
      <c r="A60" s="116"/>
      <c r="B60" s="116"/>
      <c r="C60" s="65"/>
      <c r="D60" s="31"/>
      <c r="E60" s="31"/>
    </row>
    <row r="61" spans="1:5" s="60" customFormat="1" ht="13.5" x14ac:dyDescent="0.25">
      <c r="A61" s="116"/>
      <c r="B61" s="116"/>
      <c r="C61" s="65"/>
      <c r="D61" s="31"/>
      <c r="E61" s="31"/>
    </row>
    <row r="62" spans="1:5" s="60" customFormat="1" ht="13.5" x14ac:dyDescent="0.25">
      <c r="A62" s="116"/>
      <c r="B62" s="116"/>
      <c r="C62" s="65"/>
      <c r="D62" s="31"/>
      <c r="E62" s="31"/>
    </row>
    <row r="63" spans="1:5" s="60" customFormat="1" ht="13.5" x14ac:dyDescent="0.25">
      <c r="A63" s="116"/>
      <c r="B63" s="116"/>
      <c r="C63" s="65"/>
      <c r="D63" s="31"/>
      <c r="E63" s="31"/>
    </row>
    <row r="64" spans="1:5" s="60" customFormat="1" ht="13.5" x14ac:dyDescent="0.25">
      <c r="A64" s="116"/>
      <c r="B64" s="116"/>
      <c r="C64" s="65"/>
      <c r="D64" s="31"/>
      <c r="E64" s="31"/>
    </row>
    <row r="65" spans="1:5" s="60" customFormat="1" ht="13.5" x14ac:dyDescent="0.25">
      <c r="A65" s="116"/>
      <c r="B65" s="116"/>
      <c r="C65" s="65"/>
      <c r="D65" s="31"/>
      <c r="E65" s="31"/>
    </row>
    <row r="66" spans="1:5" s="60" customFormat="1" ht="13.5" x14ac:dyDescent="0.25">
      <c r="A66" s="116"/>
      <c r="B66" s="116"/>
      <c r="C66" s="65"/>
      <c r="D66" s="31"/>
      <c r="E66" s="31"/>
    </row>
    <row r="67" spans="1:5" s="60" customFormat="1" ht="13.5" x14ac:dyDescent="0.25">
      <c r="A67" s="116"/>
      <c r="B67" s="116"/>
      <c r="C67" s="65"/>
      <c r="D67" s="31"/>
      <c r="E67" s="31"/>
    </row>
    <row r="68" spans="1:5" s="60" customFormat="1" ht="13.5" x14ac:dyDescent="0.25">
      <c r="A68" s="116"/>
      <c r="B68" s="116"/>
      <c r="C68" s="65"/>
      <c r="D68" s="31"/>
      <c r="E68" s="31"/>
    </row>
    <row r="69" spans="1:5" s="60" customFormat="1" ht="13.5" x14ac:dyDescent="0.25">
      <c r="A69" s="116"/>
      <c r="B69" s="116"/>
      <c r="C69" s="65"/>
      <c r="D69" s="31"/>
      <c r="E69" s="31"/>
    </row>
    <row r="70" spans="1:5" s="60" customFormat="1" ht="13.5" x14ac:dyDescent="0.25">
      <c r="A70" s="116"/>
      <c r="B70" s="116"/>
      <c r="C70" s="65"/>
      <c r="D70" s="31"/>
      <c r="E70" s="31"/>
    </row>
    <row r="71" spans="1:5" s="60" customFormat="1" ht="13.5" x14ac:dyDescent="0.25">
      <c r="A71" s="116"/>
      <c r="B71" s="116"/>
      <c r="C71" s="65"/>
      <c r="D71" s="31"/>
      <c r="E71" s="31"/>
    </row>
    <row r="72" spans="1:5" s="60" customFormat="1" ht="13.5" x14ac:dyDescent="0.25">
      <c r="A72" s="116"/>
      <c r="B72" s="116"/>
      <c r="C72" s="65"/>
      <c r="D72" s="31"/>
      <c r="E72" s="31"/>
    </row>
    <row r="73" spans="1:5" s="60" customFormat="1" ht="13.5" x14ac:dyDescent="0.25">
      <c r="A73" s="116"/>
      <c r="B73" s="116"/>
      <c r="C73" s="65"/>
      <c r="D73" s="31"/>
      <c r="E73" s="31"/>
    </row>
    <row r="74" spans="1:5" s="60" customFormat="1" ht="13.5" x14ac:dyDescent="0.25">
      <c r="A74" s="116"/>
      <c r="B74" s="116"/>
      <c r="C74" s="65"/>
      <c r="D74" s="31"/>
      <c r="E74" s="31"/>
    </row>
    <row r="75" spans="1:5" s="60" customFormat="1" ht="13.5" x14ac:dyDescent="0.25">
      <c r="A75" s="116"/>
      <c r="B75" s="116"/>
      <c r="C75" s="65"/>
      <c r="D75" s="31"/>
      <c r="E75" s="31"/>
    </row>
    <row r="76" spans="1:5" s="60" customFormat="1" ht="13.5" x14ac:dyDescent="0.25">
      <c r="A76" s="116"/>
      <c r="B76" s="116"/>
      <c r="C76" s="65"/>
      <c r="D76" s="31"/>
      <c r="E76" s="31"/>
    </row>
    <row r="77" spans="1:5" s="60" customFormat="1" ht="13.5" x14ac:dyDescent="0.25">
      <c r="A77" s="116"/>
      <c r="B77" s="116"/>
      <c r="C77" s="65"/>
      <c r="D77" s="31"/>
      <c r="E77" s="31"/>
    </row>
    <row r="78" spans="1:5" s="60" customFormat="1" ht="13.5" x14ac:dyDescent="0.25">
      <c r="A78" s="116"/>
      <c r="B78" s="116"/>
      <c r="C78" s="65"/>
      <c r="D78" s="31"/>
      <c r="E78" s="31"/>
    </row>
    <row r="79" spans="1:5" s="60" customFormat="1" ht="13.5" x14ac:dyDescent="0.25">
      <c r="A79" s="116"/>
      <c r="B79" s="116"/>
      <c r="C79" s="65"/>
      <c r="D79" s="31"/>
      <c r="E79" s="31"/>
    </row>
    <row r="80" spans="1:5" s="60" customFormat="1" ht="13.5" x14ac:dyDescent="0.25">
      <c r="A80" s="116"/>
      <c r="B80" s="116"/>
      <c r="C80" s="65"/>
      <c r="D80" s="31"/>
      <c r="E80" s="31"/>
    </row>
    <row r="81" spans="1:5" s="60" customFormat="1" ht="13.5" x14ac:dyDescent="0.25">
      <c r="A81" s="116"/>
      <c r="B81" s="116"/>
      <c r="C81" s="65"/>
      <c r="D81" s="31"/>
      <c r="E81" s="31"/>
    </row>
    <row r="82" spans="1:5" s="60" customFormat="1" ht="13.5" x14ac:dyDescent="0.25">
      <c r="A82" s="116"/>
      <c r="B82" s="116"/>
      <c r="C82" s="65"/>
      <c r="D82" s="31"/>
      <c r="E82" s="31"/>
    </row>
    <row r="83" spans="1:5" s="60" customFormat="1" ht="13.5" x14ac:dyDescent="0.25">
      <c r="A83" s="116"/>
      <c r="B83" s="116"/>
      <c r="C83" s="65"/>
      <c r="D83" s="31"/>
      <c r="E83" s="31"/>
    </row>
    <row r="84" spans="1:5" s="60" customFormat="1" ht="13.5" x14ac:dyDescent="0.25">
      <c r="A84" s="116"/>
      <c r="B84" s="116"/>
      <c r="C84" s="65"/>
      <c r="D84" s="31"/>
      <c r="E84" s="31"/>
    </row>
    <row r="85" spans="1:5" s="60" customFormat="1" ht="13.5" x14ac:dyDescent="0.25">
      <c r="A85" s="116"/>
      <c r="B85" s="116"/>
      <c r="C85" s="65"/>
      <c r="D85" s="31"/>
      <c r="E85" s="31"/>
    </row>
    <row r="86" spans="1:5" s="60" customFormat="1" ht="13.5" x14ac:dyDescent="0.25">
      <c r="A86" s="116"/>
      <c r="B86" s="116"/>
      <c r="C86" s="65"/>
      <c r="D86" s="31"/>
      <c r="E86" s="31"/>
    </row>
    <row r="87" spans="1:5" s="60" customFormat="1" ht="13.5" x14ac:dyDescent="0.25">
      <c r="A87" s="116"/>
      <c r="B87" s="116"/>
      <c r="C87" s="65"/>
      <c r="D87" s="31"/>
      <c r="E87" s="31"/>
    </row>
    <row r="88" spans="1:5" s="60" customFormat="1" ht="13.5" x14ac:dyDescent="0.25">
      <c r="A88" s="116"/>
      <c r="B88" s="116"/>
      <c r="C88" s="65"/>
      <c r="D88" s="31"/>
      <c r="E88" s="31"/>
    </row>
    <row r="89" spans="1:5" s="60" customFormat="1" ht="13.5" x14ac:dyDescent="0.25">
      <c r="A89" s="116"/>
      <c r="B89" s="116"/>
      <c r="C89" s="65"/>
      <c r="D89" s="31"/>
      <c r="E89" s="31"/>
    </row>
    <row r="90" spans="1:5" s="60" customFormat="1" ht="13.5" x14ac:dyDescent="0.25">
      <c r="A90" s="116"/>
      <c r="B90" s="116"/>
      <c r="C90" s="65"/>
      <c r="D90" s="31"/>
      <c r="E90" s="31"/>
    </row>
    <row r="91" spans="1:5" s="60" customFormat="1" ht="13.5" x14ac:dyDescent="0.25">
      <c r="A91" s="116"/>
      <c r="B91" s="116"/>
      <c r="C91" s="65"/>
      <c r="D91" s="31"/>
      <c r="E91" s="31"/>
    </row>
    <row r="92" spans="1:5" s="60" customFormat="1" ht="13.5" x14ac:dyDescent="0.25">
      <c r="A92" s="116"/>
      <c r="B92" s="116"/>
      <c r="C92" s="65"/>
      <c r="D92" s="31"/>
      <c r="E92" s="31"/>
    </row>
    <row r="93" spans="1:5" s="60" customFormat="1" ht="13.5" x14ac:dyDescent="0.25">
      <c r="A93" s="116"/>
      <c r="B93" s="116"/>
      <c r="C93" s="65"/>
      <c r="D93" s="31"/>
      <c r="E93" s="31"/>
    </row>
    <row r="94" spans="1:5" s="60" customFormat="1" ht="13.5" x14ac:dyDescent="0.25">
      <c r="A94" s="116"/>
      <c r="B94" s="116"/>
      <c r="C94" s="65"/>
      <c r="D94" s="31"/>
      <c r="E94" s="31"/>
    </row>
    <row r="95" spans="1:5" s="60" customFormat="1" ht="13.5" x14ac:dyDescent="0.25">
      <c r="A95" s="116"/>
      <c r="B95" s="116"/>
      <c r="C95" s="65"/>
      <c r="D95" s="31"/>
      <c r="E95" s="31"/>
    </row>
    <row r="96" spans="1:5" s="60" customFormat="1" ht="13.5" x14ac:dyDescent="0.25">
      <c r="A96" s="116"/>
      <c r="B96" s="116"/>
      <c r="C96" s="65"/>
      <c r="D96" s="31"/>
      <c r="E96" s="31"/>
    </row>
    <row r="97" spans="1:5" s="60" customFormat="1" ht="13.5" x14ac:dyDescent="0.25">
      <c r="A97" s="116"/>
      <c r="B97" s="116"/>
      <c r="C97" s="65"/>
      <c r="D97" s="31"/>
      <c r="E97" s="31"/>
    </row>
    <row r="98" spans="1:5" s="60" customFormat="1" ht="13.5" x14ac:dyDescent="0.25">
      <c r="A98" s="116"/>
      <c r="B98" s="116"/>
      <c r="C98" s="65"/>
      <c r="D98" s="31"/>
      <c r="E98" s="31"/>
    </row>
    <row r="99" spans="1:5" s="60" customFormat="1" ht="13.5" x14ac:dyDescent="0.25">
      <c r="A99" s="116"/>
      <c r="B99" s="116"/>
      <c r="C99" s="65"/>
      <c r="D99" s="31"/>
      <c r="E99" s="31"/>
    </row>
    <row r="100" spans="1:5" s="60" customFormat="1" ht="13.5" x14ac:dyDescent="0.25">
      <c r="A100" s="116"/>
      <c r="B100" s="116"/>
      <c r="C100" s="65"/>
      <c r="D100" s="31"/>
      <c r="E100" s="31"/>
    </row>
  </sheetData>
  <mergeCells count="100">
    <mergeCell ref="A11:B11"/>
    <mergeCell ref="A12:B12"/>
    <mergeCell ref="B1:D1"/>
    <mergeCell ref="A99:B99"/>
    <mergeCell ref="A100:B100"/>
    <mergeCell ref="A96:B96"/>
    <mergeCell ref="A97:B97"/>
    <mergeCell ref="A98:B98"/>
    <mergeCell ref="A93:B93"/>
    <mergeCell ref="A94:B94"/>
    <mergeCell ref="A95:B95"/>
    <mergeCell ref="A90:B90"/>
    <mergeCell ref="A91:B91"/>
    <mergeCell ref="A92:B92"/>
    <mergeCell ref="A87:B87"/>
    <mergeCell ref="A88:B88"/>
    <mergeCell ref="A89:B89"/>
    <mergeCell ref="A84:B84"/>
    <mergeCell ref="A85:B85"/>
    <mergeCell ref="A86:B86"/>
    <mergeCell ref="A81:B81"/>
    <mergeCell ref="A82:B82"/>
    <mergeCell ref="A83:B83"/>
    <mergeCell ref="A78:B78"/>
    <mergeCell ref="A79:B79"/>
    <mergeCell ref="A80:B80"/>
    <mergeCell ref="A75:B75"/>
    <mergeCell ref="A76:B76"/>
    <mergeCell ref="A77:B77"/>
    <mergeCell ref="A72:B72"/>
    <mergeCell ref="A73:B73"/>
    <mergeCell ref="A74:B74"/>
    <mergeCell ref="A69:B69"/>
    <mergeCell ref="A70:B70"/>
    <mergeCell ref="A71:B71"/>
    <mergeCell ref="A66:B66"/>
    <mergeCell ref="A67:B67"/>
    <mergeCell ref="A68:B68"/>
    <mergeCell ref="A63:B63"/>
    <mergeCell ref="A64:B64"/>
    <mergeCell ref="A65:B65"/>
    <mergeCell ref="A60:B60"/>
    <mergeCell ref="A61:B61"/>
    <mergeCell ref="A62:B62"/>
    <mergeCell ref="A57:B57"/>
    <mergeCell ref="A58:B58"/>
    <mergeCell ref="A59:B59"/>
    <mergeCell ref="A54:B54"/>
    <mergeCell ref="A55:B55"/>
    <mergeCell ref="A56:B56"/>
    <mergeCell ref="A51:B51"/>
    <mergeCell ref="A52:B52"/>
    <mergeCell ref="A53:B53"/>
    <mergeCell ref="A48:B48"/>
    <mergeCell ref="A49:B49"/>
    <mergeCell ref="A50:B50"/>
    <mergeCell ref="A45:B45"/>
    <mergeCell ref="A46:B46"/>
    <mergeCell ref="A47:B47"/>
    <mergeCell ref="A42:B42"/>
    <mergeCell ref="A43:B43"/>
    <mergeCell ref="A44:B44"/>
    <mergeCell ref="A39:B39"/>
    <mergeCell ref="A40:B40"/>
    <mergeCell ref="A41:B41"/>
    <mergeCell ref="A36:B36"/>
    <mergeCell ref="A37:B37"/>
    <mergeCell ref="A38:B38"/>
    <mergeCell ref="A33:B33"/>
    <mergeCell ref="A34:B34"/>
    <mergeCell ref="A35:B35"/>
    <mergeCell ref="A30:B30"/>
    <mergeCell ref="A31:B31"/>
    <mergeCell ref="A32:B32"/>
    <mergeCell ref="A27:B27"/>
    <mergeCell ref="A28:B28"/>
    <mergeCell ref="A29:B29"/>
    <mergeCell ref="A22:B22"/>
    <mergeCell ref="A17:B17"/>
    <mergeCell ref="A23:B23"/>
    <mergeCell ref="A26:B26"/>
    <mergeCell ref="A18:B18"/>
    <mergeCell ref="A20:B20"/>
    <mergeCell ref="A25:B25"/>
    <mergeCell ref="A7:B7"/>
    <mergeCell ref="A9:B9"/>
    <mergeCell ref="A15:B15"/>
    <mergeCell ref="A24:B24"/>
    <mergeCell ref="A2:B2"/>
    <mergeCell ref="A6:B6"/>
    <mergeCell ref="A13:B13"/>
    <mergeCell ref="A21:B21"/>
    <mergeCell ref="A3:B3"/>
    <mergeCell ref="A5:B5"/>
    <mergeCell ref="A4:B4"/>
    <mergeCell ref="A8:B8"/>
    <mergeCell ref="A10:B10"/>
    <mergeCell ref="A14:B14"/>
    <mergeCell ref="A16:B16"/>
    <mergeCell ref="A19:B19"/>
  </mergeCells>
  <phoneticPr fontId="24" type="noConversion"/>
  <dataValidations count="2">
    <dataValidation type="list" allowBlank="1" showInputMessage="1" showErrorMessage="1" sqref="E3:E100" xr:uid="{31AE13FF-B708-49A3-9D20-C010A641709E}">
      <formula1>"Si,No"</formula1>
    </dataValidation>
    <dataValidation type="list" allowBlank="1" showInputMessage="1" showErrorMessage="1" sqref="D3:D100" xr:uid="{9355E453-E108-4658-B85C-219E22351FBE}">
      <formula1>"Sitio,Hardware,Software,Servicio,Persona,Instalaciones"</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workbookViewId="0">
      <selection activeCell="E12" sqref="E12"/>
    </sheetView>
  </sheetViews>
  <sheetFormatPr baseColWidth="10"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4" t="s">
        <v>254</v>
      </c>
      <c r="B1" s="119" t="s">
        <v>256</v>
      </c>
      <c r="C1" s="119"/>
      <c r="D1" s="119"/>
      <c r="E1" s="119"/>
      <c r="F1" s="119"/>
      <c r="G1" s="119"/>
      <c r="H1" s="54" t="s">
        <v>253</v>
      </c>
    </row>
    <row r="2" spans="1:8" ht="71.25" x14ac:dyDescent="0.25">
      <c r="A2" s="35" t="s">
        <v>206</v>
      </c>
      <c r="B2" s="51" t="s">
        <v>139</v>
      </c>
      <c r="C2" s="51" t="s">
        <v>17</v>
      </c>
      <c r="D2" s="51" t="s">
        <v>144</v>
      </c>
      <c r="E2" s="51" t="s">
        <v>145</v>
      </c>
      <c r="F2" s="51" t="s">
        <v>146</v>
      </c>
      <c r="G2" s="51" t="s">
        <v>147</v>
      </c>
      <c r="H2" s="51" t="s">
        <v>2</v>
      </c>
    </row>
    <row r="3" spans="1:8" x14ac:dyDescent="0.25">
      <c r="A3" s="55" t="s">
        <v>200</v>
      </c>
      <c r="B3" s="56" t="s">
        <v>589</v>
      </c>
      <c r="C3" s="55" t="s">
        <v>116</v>
      </c>
      <c r="D3" s="55" t="s">
        <v>143</v>
      </c>
      <c r="E3" s="55" t="s">
        <v>148</v>
      </c>
      <c r="F3" s="55" t="s">
        <v>116</v>
      </c>
      <c r="G3" s="55" t="s">
        <v>150</v>
      </c>
      <c r="H3" s="55">
        <f t="shared" ref="H3:H22" si="0">SUM(IF(AND(C3="Si"),0,IF(C3="",0,0.1)),IF(AND(D3="5 años o menos"),0,IF(D3="",0,0.1)),IF(AND(E3="3 días o menos"),0,IF(E3="",0,0.1)),IF(AND(F3="Si"),0,IF(F3="",0,0.1)),IF(OR(G3="Leve",G3=""),0,IF(AND(G3="Importante"),0.3,0.6)))</f>
        <v>0.7</v>
      </c>
    </row>
    <row r="4" spans="1:8" x14ac:dyDescent="0.25">
      <c r="A4" s="55" t="s">
        <v>201</v>
      </c>
      <c r="B4" s="56" t="s">
        <v>590</v>
      </c>
      <c r="C4" s="55" t="s">
        <v>116</v>
      </c>
      <c r="D4" s="55" t="s">
        <v>143</v>
      </c>
      <c r="E4" s="55" t="s">
        <v>148</v>
      </c>
      <c r="F4" s="55" t="s">
        <v>116</v>
      </c>
      <c r="G4" s="55" t="s">
        <v>150</v>
      </c>
      <c r="H4" s="55">
        <f t="shared" si="0"/>
        <v>0.7</v>
      </c>
    </row>
    <row r="5" spans="1:8" x14ac:dyDescent="0.25">
      <c r="A5" s="55" t="s">
        <v>202</v>
      </c>
      <c r="B5" s="56" t="s">
        <v>591</v>
      </c>
      <c r="C5" s="55" t="s">
        <v>116</v>
      </c>
      <c r="D5" s="55" t="s">
        <v>143</v>
      </c>
      <c r="E5" s="55" t="s">
        <v>149</v>
      </c>
      <c r="F5" s="55" t="s">
        <v>116</v>
      </c>
      <c r="G5" s="55" t="s">
        <v>150</v>
      </c>
      <c r="H5" s="55">
        <f t="shared" si="0"/>
        <v>0.6</v>
      </c>
    </row>
    <row r="6" spans="1:8" x14ac:dyDescent="0.25">
      <c r="A6" s="55" t="s">
        <v>203</v>
      </c>
      <c r="B6" s="56" t="s">
        <v>592</v>
      </c>
      <c r="C6" s="55" t="s">
        <v>116</v>
      </c>
      <c r="D6" s="55" t="s">
        <v>143</v>
      </c>
      <c r="E6" s="55" t="s">
        <v>149</v>
      </c>
      <c r="F6" s="55" t="s">
        <v>116</v>
      </c>
      <c r="G6" s="55" t="s">
        <v>150</v>
      </c>
      <c r="H6" s="55">
        <f t="shared" si="0"/>
        <v>0.6</v>
      </c>
    </row>
    <row r="7" spans="1:8" x14ac:dyDescent="0.25">
      <c r="A7" s="55"/>
      <c r="B7" s="56"/>
      <c r="C7" s="55"/>
      <c r="D7" s="55"/>
      <c r="E7" s="55"/>
      <c r="F7" s="55"/>
      <c r="G7" s="55"/>
      <c r="H7" s="55">
        <f t="shared" si="0"/>
        <v>0</v>
      </c>
    </row>
    <row r="8" spans="1:8" x14ac:dyDescent="0.25">
      <c r="A8" s="55"/>
      <c r="B8" s="56"/>
      <c r="C8" s="55"/>
      <c r="D8" s="55"/>
      <c r="E8" s="55"/>
      <c r="F8" s="55"/>
      <c r="G8" s="55"/>
      <c r="H8" s="55">
        <f t="shared" si="0"/>
        <v>0</v>
      </c>
    </row>
    <row r="9" spans="1:8" x14ac:dyDescent="0.25">
      <c r="A9" s="55"/>
      <c r="B9" s="56"/>
      <c r="C9" s="55"/>
      <c r="D9" s="55"/>
      <c r="E9" s="55"/>
      <c r="F9" s="55"/>
      <c r="G9" s="55"/>
      <c r="H9" s="55">
        <f t="shared" si="0"/>
        <v>0</v>
      </c>
    </row>
    <row r="10" spans="1:8" x14ac:dyDescent="0.25">
      <c r="A10" s="57"/>
      <c r="B10" s="58"/>
      <c r="C10" s="57"/>
      <c r="D10" s="57"/>
      <c r="E10" s="57"/>
      <c r="F10" s="57"/>
      <c r="G10" s="57"/>
      <c r="H10" s="55">
        <f t="shared" si="0"/>
        <v>0</v>
      </c>
    </row>
    <row r="11" spans="1:8" x14ac:dyDescent="0.25">
      <c r="A11" s="57"/>
      <c r="B11" s="56"/>
      <c r="C11" s="57"/>
      <c r="D11" s="57"/>
      <c r="E11" s="55"/>
      <c r="F11" s="57"/>
      <c r="G11" s="57"/>
      <c r="H11" s="55">
        <f t="shared" si="0"/>
        <v>0</v>
      </c>
    </row>
    <row r="12" spans="1:8" x14ac:dyDescent="0.25">
      <c r="A12" s="57"/>
      <c r="B12" s="56"/>
      <c r="C12" s="57"/>
      <c r="D12" s="57"/>
      <c r="E12" s="55"/>
      <c r="F12" s="57"/>
      <c r="G12" s="57"/>
      <c r="H12" s="55">
        <f t="shared" si="0"/>
        <v>0</v>
      </c>
    </row>
    <row r="13" spans="1:8" x14ac:dyDescent="0.25">
      <c r="A13" s="57"/>
      <c r="B13" s="56"/>
      <c r="C13" s="57"/>
      <c r="D13" s="57"/>
      <c r="E13" s="55"/>
      <c r="F13" s="57"/>
      <c r="G13" s="57"/>
      <c r="H13" s="55">
        <f t="shared" si="0"/>
        <v>0</v>
      </c>
    </row>
    <row r="14" spans="1:8" x14ac:dyDescent="0.25">
      <c r="A14" s="57"/>
      <c r="B14" s="56"/>
      <c r="C14" s="57"/>
      <c r="D14" s="57"/>
      <c r="E14" s="55"/>
      <c r="F14" s="57"/>
      <c r="G14" s="57"/>
      <c r="H14" s="55">
        <f t="shared" si="0"/>
        <v>0</v>
      </c>
    </row>
    <row r="15" spans="1:8" x14ac:dyDescent="0.25">
      <c r="A15" s="57"/>
      <c r="B15" s="56"/>
      <c r="C15" s="57"/>
      <c r="D15" s="57"/>
      <c r="E15" s="55"/>
      <c r="F15" s="57"/>
      <c r="G15" s="57"/>
      <c r="H15" s="55">
        <f t="shared" si="0"/>
        <v>0</v>
      </c>
    </row>
    <row r="16" spans="1:8" x14ac:dyDescent="0.25">
      <c r="A16" s="57"/>
      <c r="B16" s="56"/>
      <c r="C16" s="57"/>
      <c r="D16" s="57"/>
      <c r="E16" s="55"/>
      <c r="F16" s="57"/>
      <c r="G16" s="57"/>
      <c r="H16" s="55">
        <f t="shared" si="0"/>
        <v>0</v>
      </c>
    </row>
    <row r="17" spans="1:8" x14ac:dyDescent="0.25">
      <c r="A17" s="57"/>
      <c r="B17" s="56"/>
      <c r="C17" s="57"/>
      <c r="D17" s="57"/>
      <c r="E17" s="55"/>
      <c r="F17" s="57"/>
      <c r="G17" s="57"/>
      <c r="H17" s="55">
        <f t="shared" si="0"/>
        <v>0</v>
      </c>
    </row>
    <row r="18" spans="1:8" x14ac:dyDescent="0.25">
      <c r="A18" s="57"/>
      <c r="B18" s="56"/>
      <c r="C18" s="57"/>
      <c r="D18" s="57"/>
      <c r="E18" s="55"/>
      <c r="F18" s="57"/>
      <c r="G18" s="57"/>
      <c r="H18" s="55">
        <f t="shared" si="0"/>
        <v>0</v>
      </c>
    </row>
    <row r="19" spans="1:8" x14ac:dyDescent="0.25">
      <c r="A19" s="57"/>
      <c r="B19" s="56"/>
      <c r="C19" s="57"/>
      <c r="D19" s="57"/>
      <c r="E19" s="55"/>
      <c r="F19" s="57"/>
      <c r="G19" s="57"/>
      <c r="H19" s="55">
        <f t="shared" si="0"/>
        <v>0</v>
      </c>
    </row>
    <row r="20" spans="1:8" x14ac:dyDescent="0.25">
      <c r="A20" s="57"/>
      <c r="B20" s="56"/>
      <c r="C20" s="57"/>
      <c r="D20" s="57"/>
      <c r="E20" s="55"/>
      <c r="F20" s="57"/>
      <c r="G20" s="57"/>
      <c r="H20" s="55">
        <f t="shared" si="0"/>
        <v>0</v>
      </c>
    </row>
    <row r="21" spans="1:8" x14ac:dyDescent="0.25">
      <c r="A21" s="57"/>
      <c r="B21" s="58"/>
      <c r="C21" s="57"/>
      <c r="D21" s="57"/>
      <c r="E21" s="55"/>
      <c r="F21" s="57"/>
      <c r="G21" s="57"/>
      <c r="H21" s="55">
        <f t="shared" si="0"/>
        <v>0</v>
      </c>
    </row>
    <row r="22" spans="1:8" x14ac:dyDescent="0.25">
      <c r="A22" s="55"/>
      <c r="B22" s="59"/>
      <c r="C22" s="55"/>
      <c r="D22" s="55"/>
      <c r="E22" s="55"/>
      <c r="F22" s="55"/>
      <c r="G22" s="55"/>
      <c r="H22" s="55">
        <f t="shared" si="0"/>
        <v>0</v>
      </c>
    </row>
  </sheetData>
  <mergeCells count="1">
    <mergeCell ref="B1:G1"/>
  </mergeCells>
  <phoneticPr fontId="24" type="noConversion"/>
  <conditionalFormatting sqref="H3:H22">
    <cfRule type="cellIs" dxfId="27" priority="1" stopIfTrue="1" operator="greaterThanOrEqual">
      <formula>0.7</formula>
    </cfRule>
    <cfRule type="cellIs" dxfId="26" priority="3" stopIfTrue="1" operator="lessThan">
      <formula>0.7</formula>
    </cfRule>
  </conditionalFormatting>
  <dataValidations count="4">
    <dataValidation type="list" allowBlank="1" showInputMessage="1" showErrorMessage="1" sqref="F3:F22 C3:C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7"/>
  <sheetViews>
    <sheetView workbookViewId="0">
      <selection activeCell="C8" sqref="C8"/>
    </sheetView>
  </sheetViews>
  <sheetFormatPr baseColWidth="10"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2" t="s">
        <v>254</v>
      </c>
      <c r="B1" s="120" t="s">
        <v>257</v>
      </c>
      <c r="C1" s="120"/>
      <c r="D1" s="120"/>
      <c r="E1" s="120"/>
      <c r="F1" s="120"/>
      <c r="G1" s="52" t="s">
        <v>253</v>
      </c>
    </row>
    <row r="2" spans="1:7" s="13" customFormat="1" ht="57" x14ac:dyDescent="0.25">
      <c r="A2" s="12" t="s">
        <v>207</v>
      </c>
      <c r="B2" s="12" t="s">
        <v>139</v>
      </c>
      <c r="C2" s="12" t="s">
        <v>140</v>
      </c>
      <c r="D2" s="12" t="s">
        <v>204</v>
      </c>
      <c r="E2" s="12" t="s">
        <v>141</v>
      </c>
      <c r="F2" s="12" t="s">
        <v>142</v>
      </c>
      <c r="G2" s="12" t="s">
        <v>3</v>
      </c>
    </row>
    <row r="3" spans="1:7" s="13" customFormat="1" ht="49.5" x14ac:dyDescent="0.25">
      <c r="A3" s="67" t="s">
        <v>593</v>
      </c>
      <c r="B3" s="55" t="s">
        <v>594</v>
      </c>
      <c r="C3" s="55" t="s">
        <v>116</v>
      </c>
      <c r="D3" s="55" t="s">
        <v>205</v>
      </c>
      <c r="E3" s="55" t="s">
        <v>116</v>
      </c>
      <c r="F3" s="55" t="s">
        <v>150</v>
      </c>
      <c r="G3" s="55">
        <f>SUM(IF(AND(C3="Si"),0,IF(C3="",0,0.2)),IF(AND(D3="De planta"),0,IF(D3="",0,0.1)),IF(AND(E3="Si"),0,IF(E3="",0,0.1)),IF(OR(F3="Leve",F3=""),0,IF(AND(F3="Importante"),0.3,0.6)))</f>
        <v>0.7</v>
      </c>
    </row>
    <row r="4" spans="1:7" s="13" customFormat="1" ht="49.5" x14ac:dyDescent="0.25">
      <c r="A4" s="67" t="s">
        <v>596</v>
      </c>
      <c r="B4" s="55" t="s">
        <v>595</v>
      </c>
      <c r="C4" s="55" t="s">
        <v>116</v>
      </c>
      <c r="D4" s="55" t="s">
        <v>205</v>
      </c>
      <c r="E4" s="55" t="s">
        <v>116</v>
      </c>
      <c r="F4" s="55" t="s">
        <v>150</v>
      </c>
      <c r="G4" s="55">
        <f t="shared" ref="G4:G17" si="0">SUM(IF(AND(C4="Si"),0,IF(C4="",0,0.2)),IF(AND(D4="5 años o menos"),0,IF(D4="",0,0.1)),IF(AND(E4="Si"),0,IF(E4="",0,0.1)),IF(OR(F4="Leve",F4=""),0,IF(AND(F4="Importante"),0.3,0.6)))</f>
        <v>0.7</v>
      </c>
    </row>
    <row r="5" spans="1:7" s="13" customFormat="1" x14ac:dyDescent="0.25">
      <c r="A5" s="67"/>
      <c r="B5" s="56"/>
      <c r="C5" s="55"/>
      <c r="D5" s="55"/>
      <c r="E5" s="55"/>
      <c r="F5" s="55"/>
      <c r="G5" s="55">
        <f t="shared" si="0"/>
        <v>0</v>
      </c>
    </row>
    <row r="6" spans="1:7" s="13" customFormat="1" x14ac:dyDescent="0.25">
      <c r="A6" s="55"/>
      <c r="B6" s="55"/>
      <c r="C6" s="55"/>
      <c r="D6" s="55"/>
      <c r="E6" s="55"/>
      <c r="F6" s="55"/>
      <c r="G6" s="55">
        <f t="shared" si="0"/>
        <v>0</v>
      </c>
    </row>
    <row r="7" spans="1:7" s="13" customFormat="1" x14ac:dyDescent="0.25">
      <c r="A7" s="55"/>
      <c r="B7" s="55"/>
      <c r="C7" s="55"/>
      <c r="D7" s="55"/>
      <c r="E7" s="55"/>
      <c r="F7" s="55"/>
      <c r="G7" s="55">
        <f t="shared" si="0"/>
        <v>0</v>
      </c>
    </row>
    <row r="8" spans="1:7" s="13" customFormat="1" x14ac:dyDescent="0.25">
      <c r="A8" s="55"/>
      <c r="B8" s="55"/>
      <c r="C8" s="55"/>
      <c r="D8" s="55"/>
      <c r="E8" s="55"/>
      <c r="F8" s="55"/>
      <c r="G8" s="55">
        <f t="shared" si="0"/>
        <v>0</v>
      </c>
    </row>
    <row r="9" spans="1:7" s="13" customFormat="1" x14ac:dyDescent="0.25">
      <c r="A9" s="55"/>
      <c r="B9" s="55"/>
      <c r="C9" s="55"/>
      <c r="D9" s="55"/>
      <c r="E9" s="55"/>
      <c r="F9" s="55"/>
      <c r="G9" s="55">
        <f t="shared" si="0"/>
        <v>0</v>
      </c>
    </row>
    <row r="10" spans="1:7" s="13" customFormat="1" x14ac:dyDescent="0.25">
      <c r="A10" s="55"/>
      <c r="B10" s="55"/>
      <c r="C10" s="55"/>
      <c r="D10" s="55"/>
      <c r="E10" s="55"/>
      <c r="F10" s="55"/>
      <c r="G10" s="55">
        <f t="shared" si="0"/>
        <v>0</v>
      </c>
    </row>
    <row r="11" spans="1:7" s="13" customFormat="1" x14ac:dyDescent="0.25">
      <c r="A11" s="55"/>
      <c r="B11" s="55"/>
      <c r="C11" s="55"/>
      <c r="D11" s="55"/>
      <c r="E11" s="55"/>
      <c r="F11" s="55"/>
      <c r="G11" s="55">
        <f t="shared" si="0"/>
        <v>0</v>
      </c>
    </row>
    <row r="12" spans="1:7" s="13" customFormat="1" x14ac:dyDescent="0.25">
      <c r="A12" s="55"/>
      <c r="B12" s="55"/>
      <c r="C12" s="55"/>
      <c r="D12" s="55"/>
      <c r="E12" s="55"/>
      <c r="F12" s="55"/>
      <c r="G12" s="55">
        <f t="shared" si="0"/>
        <v>0</v>
      </c>
    </row>
    <row r="13" spans="1:7" s="13" customFormat="1" x14ac:dyDescent="0.25">
      <c r="A13" s="55"/>
      <c r="B13" s="55"/>
      <c r="C13" s="55"/>
      <c r="D13" s="55"/>
      <c r="E13" s="55"/>
      <c r="F13" s="55"/>
      <c r="G13" s="55">
        <f t="shared" si="0"/>
        <v>0</v>
      </c>
    </row>
    <row r="14" spans="1:7" s="13" customFormat="1" x14ac:dyDescent="0.25">
      <c r="A14" s="55"/>
      <c r="B14" s="55"/>
      <c r="C14" s="55"/>
      <c r="D14" s="55"/>
      <c r="E14" s="55"/>
      <c r="F14" s="55"/>
      <c r="G14" s="55">
        <f t="shared" si="0"/>
        <v>0</v>
      </c>
    </row>
    <row r="15" spans="1:7" s="13" customFormat="1" x14ac:dyDescent="0.25">
      <c r="A15" s="55"/>
      <c r="B15" s="55"/>
      <c r="C15" s="55"/>
      <c r="D15" s="55"/>
      <c r="E15" s="55"/>
      <c r="F15" s="55"/>
      <c r="G15" s="55">
        <f t="shared" si="0"/>
        <v>0</v>
      </c>
    </row>
    <row r="16" spans="1:7" s="13" customFormat="1" x14ac:dyDescent="0.25">
      <c r="A16" s="55"/>
      <c r="B16" s="55"/>
      <c r="C16" s="55"/>
      <c r="D16" s="55"/>
      <c r="E16" s="55"/>
      <c r="F16" s="55"/>
      <c r="G16" s="55">
        <f t="shared" si="0"/>
        <v>0</v>
      </c>
    </row>
    <row r="17" spans="1:7" s="13" customFormat="1" x14ac:dyDescent="0.25">
      <c r="A17" s="55"/>
      <c r="B17" s="55"/>
      <c r="C17" s="55"/>
      <c r="D17" s="55"/>
      <c r="E17" s="55"/>
      <c r="F17" s="55"/>
      <c r="G17" s="55">
        <f t="shared" si="0"/>
        <v>0</v>
      </c>
    </row>
  </sheetData>
  <mergeCells count="1">
    <mergeCell ref="B1:F1"/>
  </mergeCells>
  <phoneticPr fontId="24" type="noConversion"/>
  <conditionalFormatting sqref="G3:G17">
    <cfRule type="cellIs" dxfId="25" priority="1" stopIfTrue="1" operator="greaterThanOrEqual">
      <formula>0.7</formula>
    </cfRule>
    <cfRule type="cellIs" dxfId="24" priority="2" stopIfTrue="1" operator="lessThan">
      <formula>0.7</formula>
    </cfRule>
  </conditionalFormatting>
  <dataValidations count="3">
    <dataValidation type="list" allowBlank="1" showInputMessage="1" showErrorMessage="1" sqref="C3:C4 E3:E4" xr:uid="{1FEFE930-46F6-4309-8932-B9A38738D8D2}">
      <formula1>"Si,No"</formula1>
    </dataValidation>
    <dataValidation type="list" allowBlank="1" showInputMessage="1" showErrorMessage="1" sqref="D3:D17" xr:uid="{446BF13D-84A6-4F65-8E95-0C8418220F0E}">
      <formula1>"De planta, De contrato"</formula1>
    </dataValidation>
    <dataValidation type="list" allowBlank="1" showInputMessage="1" showErrorMessage="1" sqref="F3:F5"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workbookViewId="0">
      <selection activeCell="B8" sqref="B8"/>
    </sheetView>
  </sheetViews>
  <sheetFormatPr baseColWidth="10"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4" t="s">
        <v>254</v>
      </c>
      <c r="B1" s="119" t="s">
        <v>258</v>
      </c>
      <c r="C1" s="119"/>
      <c r="D1" s="119"/>
      <c r="E1" s="119"/>
      <c r="F1" s="54" t="s">
        <v>253</v>
      </c>
    </row>
    <row r="2" spans="1:6" x14ac:dyDescent="0.25">
      <c r="A2" s="14" t="s">
        <v>208</v>
      </c>
      <c r="B2" s="14" t="s">
        <v>206</v>
      </c>
      <c r="C2" s="14" t="s">
        <v>151</v>
      </c>
      <c r="D2" s="14" t="s">
        <v>152</v>
      </c>
      <c r="E2" s="14" t="s">
        <v>153</v>
      </c>
      <c r="F2" s="14" t="s">
        <v>154</v>
      </c>
    </row>
    <row r="3" spans="1:6" ht="94.5" x14ac:dyDescent="0.25">
      <c r="A3" s="16" t="s">
        <v>209</v>
      </c>
      <c r="B3" s="16" t="s">
        <v>597</v>
      </c>
      <c r="C3" s="16" t="s">
        <v>565</v>
      </c>
      <c r="D3" s="16" t="s">
        <v>566</v>
      </c>
      <c r="E3" s="16" t="s">
        <v>266</v>
      </c>
      <c r="F3" s="16" t="s">
        <v>265</v>
      </c>
    </row>
    <row r="4" spans="1:6" ht="81" x14ac:dyDescent="0.25">
      <c r="A4" s="16" t="s">
        <v>210</v>
      </c>
      <c r="B4" s="16" t="s">
        <v>598</v>
      </c>
      <c r="C4" s="16" t="s">
        <v>568</v>
      </c>
      <c r="D4" s="16" t="s">
        <v>566</v>
      </c>
      <c r="E4" s="16" t="s">
        <v>572</v>
      </c>
      <c r="F4" s="16" t="s">
        <v>265</v>
      </c>
    </row>
    <row r="5" spans="1:6" x14ac:dyDescent="0.25">
      <c r="A5" s="16" t="s">
        <v>211</v>
      </c>
      <c r="B5" s="16"/>
      <c r="C5" s="16"/>
      <c r="D5" s="16"/>
      <c r="E5" s="16"/>
      <c r="F5" s="16"/>
    </row>
    <row r="6" spans="1:6" x14ac:dyDescent="0.25">
      <c r="A6" s="16" t="s">
        <v>212</v>
      </c>
      <c r="B6" s="16"/>
      <c r="C6" s="16"/>
      <c r="D6" s="16"/>
      <c r="E6" s="16"/>
      <c r="F6" s="16"/>
    </row>
    <row r="7" spans="1:6" x14ac:dyDescent="0.25">
      <c r="A7" s="16" t="s">
        <v>213</v>
      </c>
      <c r="B7" s="16"/>
      <c r="C7" s="16"/>
      <c r="D7" s="16"/>
      <c r="E7" s="16"/>
      <c r="F7" s="16"/>
    </row>
    <row r="8" spans="1:6" x14ac:dyDescent="0.25">
      <c r="A8" s="16" t="s">
        <v>214</v>
      </c>
      <c r="B8" s="16"/>
      <c r="C8" s="16"/>
      <c r="D8" s="16"/>
      <c r="E8" s="16"/>
      <c r="F8" s="16"/>
    </row>
    <row r="9" spans="1:6" x14ac:dyDescent="0.25">
      <c r="A9" s="16" t="s">
        <v>215</v>
      </c>
      <c r="B9" s="16"/>
      <c r="C9" s="16"/>
      <c r="D9" s="16"/>
      <c r="E9" s="16"/>
      <c r="F9" s="16"/>
    </row>
    <row r="10" spans="1:6" x14ac:dyDescent="0.25">
      <c r="A10" s="16" t="s">
        <v>216</v>
      </c>
      <c r="B10" s="16"/>
      <c r="C10" s="16"/>
      <c r="D10" s="16"/>
      <c r="E10" s="16"/>
      <c r="F10" s="16"/>
    </row>
    <row r="11" spans="1:6" x14ac:dyDescent="0.25">
      <c r="A11" s="16" t="s">
        <v>217</v>
      </c>
      <c r="B11" s="16"/>
      <c r="C11" s="16"/>
      <c r="D11" s="16"/>
      <c r="E11" s="16"/>
      <c r="F11" s="16"/>
    </row>
    <row r="12" spans="1:6" x14ac:dyDescent="0.25">
      <c r="A12" s="16" t="s">
        <v>218</v>
      </c>
      <c r="B12" s="16"/>
      <c r="C12" s="16"/>
      <c r="D12" s="16"/>
      <c r="E12" s="16"/>
      <c r="F12" s="16"/>
    </row>
    <row r="13" spans="1:6" x14ac:dyDescent="0.25">
      <c r="A13" s="16" t="s">
        <v>219</v>
      </c>
      <c r="B13" s="16"/>
      <c r="C13" s="16"/>
      <c r="D13" s="16"/>
      <c r="E13" s="16"/>
      <c r="F13" s="16"/>
    </row>
    <row r="14" spans="1:6" x14ac:dyDescent="0.25">
      <c r="A14" s="16" t="s">
        <v>220</v>
      </c>
      <c r="B14" s="16"/>
      <c r="C14" s="16"/>
      <c r="D14" s="16"/>
      <c r="E14" s="16"/>
      <c r="F14" s="16"/>
    </row>
    <row r="15" spans="1:6" x14ac:dyDescent="0.25">
      <c r="A15" s="16" t="s">
        <v>221</v>
      </c>
      <c r="B15" s="16"/>
      <c r="C15" s="16"/>
      <c r="D15" s="16"/>
      <c r="E15" s="16"/>
      <c r="F15" s="16"/>
    </row>
    <row r="16" spans="1:6" x14ac:dyDescent="0.25">
      <c r="A16" s="16" t="s">
        <v>222</v>
      </c>
      <c r="B16" s="16"/>
      <c r="C16" s="16"/>
      <c r="D16" s="16"/>
      <c r="E16" s="16"/>
      <c r="F16" s="16"/>
    </row>
    <row r="17" spans="1:6" x14ac:dyDescent="0.25">
      <c r="A17" s="16" t="s">
        <v>223</v>
      </c>
      <c r="B17" s="16"/>
      <c r="C17" s="16"/>
      <c r="D17" s="16"/>
      <c r="E17" s="16"/>
      <c r="F17" s="16"/>
    </row>
    <row r="18" spans="1:6" x14ac:dyDescent="0.25">
      <c r="A18" s="16" t="s">
        <v>224</v>
      </c>
      <c r="B18" s="16"/>
      <c r="C18" s="16"/>
      <c r="D18" s="16"/>
      <c r="E18" s="16"/>
      <c r="F18" s="16"/>
    </row>
    <row r="19" spans="1:6" x14ac:dyDescent="0.25">
      <c r="A19" s="16" t="s">
        <v>225</v>
      </c>
      <c r="B19" s="16"/>
      <c r="C19" s="16"/>
      <c r="D19" s="16"/>
      <c r="E19" s="16"/>
      <c r="F19" s="16"/>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7C26-9E45-4137-A023-29C2F388FE1A}">
  <sheetPr>
    <pageSetUpPr fitToPage="1"/>
  </sheetPr>
  <dimension ref="A1:D147"/>
  <sheetViews>
    <sheetView zoomScaleNormal="100" workbookViewId="0">
      <selection activeCell="C156" sqref="C156"/>
    </sheetView>
  </sheetViews>
  <sheetFormatPr baseColWidth="10"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6" t="s">
        <v>398</v>
      </c>
      <c r="B1" s="76" t="s">
        <v>397</v>
      </c>
      <c r="C1" s="76" t="s">
        <v>564</v>
      </c>
    </row>
    <row r="2" spans="1:3" x14ac:dyDescent="0.25">
      <c r="A2" s="123" t="s">
        <v>10</v>
      </c>
      <c r="B2" s="75" t="s">
        <v>563</v>
      </c>
      <c r="C2" s="75" t="s">
        <v>562</v>
      </c>
    </row>
    <row r="3" spans="1:3" x14ac:dyDescent="0.25">
      <c r="A3" s="123"/>
      <c r="B3" s="75" t="s">
        <v>561</v>
      </c>
      <c r="C3" s="75" t="s">
        <v>560</v>
      </c>
    </row>
    <row r="4" spans="1:3" x14ac:dyDescent="0.25">
      <c r="A4" s="123"/>
      <c r="B4" s="75" t="s">
        <v>559</v>
      </c>
      <c r="C4" s="75" t="s">
        <v>558</v>
      </c>
    </row>
    <row r="5" spans="1:3" x14ac:dyDescent="0.25">
      <c r="A5" s="123"/>
      <c r="B5" s="75" t="s">
        <v>557</v>
      </c>
      <c r="C5" s="75" t="s">
        <v>556</v>
      </c>
    </row>
    <row r="6" spans="1:3" x14ac:dyDescent="0.25">
      <c r="A6" s="123"/>
      <c r="B6" s="75" t="s">
        <v>555</v>
      </c>
      <c r="C6" s="75" t="s">
        <v>554</v>
      </c>
    </row>
    <row r="7" spans="1:3" x14ac:dyDescent="0.25">
      <c r="A7" s="123"/>
      <c r="B7" s="75" t="s">
        <v>553</v>
      </c>
      <c r="C7" s="75" t="s">
        <v>552</v>
      </c>
    </row>
    <row r="8" spans="1:3" x14ac:dyDescent="0.25">
      <c r="A8" s="123"/>
      <c r="B8" s="75" t="s">
        <v>551</v>
      </c>
      <c r="C8" s="75" t="s">
        <v>550</v>
      </c>
    </row>
    <row r="9" spans="1:3" x14ac:dyDescent="0.25">
      <c r="A9" s="123"/>
      <c r="B9" s="75" t="s">
        <v>549</v>
      </c>
      <c r="C9" s="75" t="s">
        <v>548</v>
      </c>
    </row>
    <row r="10" spans="1:3" x14ac:dyDescent="0.25">
      <c r="A10" s="123"/>
      <c r="B10" s="75" t="s">
        <v>547</v>
      </c>
      <c r="C10" s="75" t="s">
        <v>546</v>
      </c>
    </row>
    <row r="11" spans="1:3" x14ac:dyDescent="0.25">
      <c r="A11" s="123"/>
      <c r="B11" s="75" t="s">
        <v>545</v>
      </c>
      <c r="C11" s="75" t="s">
        <v>544</v>
      </c>
    </row>
    <row r="12" spans="1:3" x14ac:dyDescent="0.25">
      <c r="A12" s="122" t="s">
        <v>9</v>
      </c>
      <c r="B12" s="74" t="s">
        <v>543</v>
      </c>
      <c r="C12" s="74" t="s">
        <v>542</v>
      </c>
    </row>
    <row r="13" spans="1:3" x14ac:dyDescent="0.25">
      <c r="A13" s="122"/>
      <c r="B13" s="74" t="s">
        <v>541</v>
      </c>
      <c r="C13" s="74" t="s">
        <v>540</v>
      </c>
    </row>
    <row r="14" spans="1:3" x14ac:dyDescent="0.25">
      <c r="A14" s="122"/>
      <c r="B14" s="74" t="s">
        <v>539</v>
      </c>
      <c r="C14" s="74" t="s">
        <v>538</v>
      </c>
    </row>
    <row r="15" spans="1:3" ht="27" x14ac:dyDescent="0.25">
      <c r="A15" s="122"/>
      <c r="B15" s="74" t="s">
        <v>537</v>
      </c>
      <c r="C15" s="74" t="s">
        <v>536</v>
      </c>
    </row>
    <row r="16" spans="1:3" x14ac:dyDescent="0.25">
      <c r="A16" s="122"/>
      <c r="B16" s="74" t="s">
        <v>535</v>
      </c>
      <c r="C16" s="74" t="s">
        <v>534</v>
      </c>
    </row>
    <row r="17" spans="1:3" x14ac:dyDescent="0.25">
      <c r="A17" s="122"/>
      <c r="B17" s="74" t="s">
        <v>533</v>
      </c>
      <c r="C17" s="74" t="s">
        <v>532</v>
      </c>
    </row>
    <row r="18" spans="1:3" x14ac:dyDescent="0.25">
      <c r="A18" s="122"/>
      <c r="B18" s="74" t="s">
        <v>531</v>
      </c>
      <c r="C18" s="74" t="s">
        <v>530</v>
      </c>
    </row>
    <row r="19" spans="1:3" x14ac:dyDescent="0.25">
      <c r="A19" s="122"/>
      <c r="B19" s="74" t="s">
        <v>529</v>
      </c>
      <c r="C19" s="74" t="s">
        <v>528</v>
      </c>
    </row>
    <row r="20" spans="1:3" x14ac:dyDescent="0.25">
      <c r="A20" s="122"/>
      <c r="B20" s="74" t="s">
        <v>527</v>
      </c>
      <c r="C20" s="74" t="s">
        <v>111</v>
      </c>
    </row>
    <row r="21" spans="1:3" x14ac:dyDescent="0.25">
      <c r="A21" s="122"/>
      <c r="B21" s="74" t="s">
        <v>526</v>
      </c>
      <c r="C21" s="74" t="s">
        <v>525</v>
      </c>
    </row>
    <row r="22" spans="1:3" x14ac:dyDescent="0.25">
      <c r="A22" s="122"/>
      <c r="B22" s="74" t="s">
        <v>524</v>
      </c>
      <c r="C22" s="74" t="s">
        <v>523</v>
      </c>
    </row>
    <row r="23" spans="1:3" x14ac:dyDescent="0.25">
      <c r="A23" s="122"/>
      <c r="B23" s="74" t="s">
        <v>522</v>
      </c>
      <c r="C23" s="74" t="s">
        <v>521</v>
      </c>
    </row>
    <row r="24" spans="1:3" ht="27" x14ac:dyDescent="0.25">
      <c r="A24" s="122"/>
      <c r="B24" s="74" t="s">
        <v>520</v>
      </c>
      <c r="C24" s="74" t="s">
        <v>519</v>
      </c>
    </row>
    <row r="25" spans="1:3" x14ac:dyDescent="0.25">
      <c r="A25" s="122"/>
      <c r="B25" s="74" t="s">
        <v>518</v>
      </c>
      <c r="C25" s="74" t="s">
        <v>517</v>
      </c>
    </row>
    <row r="26" spans="1:3" x14ac:dyDescent="0.25">
      <c r="A26" s="122"/>
      <c r="B26" s="74" t="s">
        <v>516</v>
      </c>
      <c r="C26" s="74" t="s">
        <v>515</v>
      </c>
    </row>
    <row r="27" spans="1:3" x14ac:dyDescent="0.25">
      <c r="A27" s="122"/>
      <c r="B27" s="74" t="s">
        <v>514</v>
      </c>
      <c r="C27" s="74" t="s">
        <v>513</v>
      </c>
    </row>
    <row r="28" spans="1:3" x14ac:dyDescent="0.25">
      <c r="A28" s="122"/>
      <c r="B28" s="74" t="s">
        <v>512</v>
      </c>
      <c r="C28" s="74" t="s">
        <v>511</v>
      </c>
    </row>
    <row r="29" spans="1:3" x14ac:dyDescent="0.25">
      <c r="A29" s="122"/>
      <c r="B29" s="74" t="s">
        <v>510</v>
      </c>
      <c r="C29" s="74" t="s">
        <v>509</v>
      </c>
    </row>
    <row r="30" spans="1:3" x14ac:dyDescent="0.25">
      <c r="A30" s="122"/>
      <c r="B30" s="74" t="s">
        <v>508</v>
      </c>
      <c r="C30" s="74" t="s">
        <v>507</v>
      </c>
    </row>
    <row r="31" spans="1:3" x14ac:dyDescent="0.25">
      <c r="A31" s="122"/>
      <c r="B31" s="74" t="s">
        <v>506</v>
      </c>
      <c r="C31" s="74" t="s">
        <v>505</v>
      </c>
    </row>
    <row r="32" spans="1:3" x14ac:dyDescent="0.25">
      <c r="A32" s="122"/>
      <c r="B32" s="74" t="s">
        <v>504</v>
      </c>
      <c r="C32" s="74" t="s">
        <v>503</v>
      </c>
    </row>
    <row r="33" spans="1:3" x14ac:dyDescent="0.25">
      <c r="A33" s="122"/>
      <c r="B33" s="74" t="s">
        <v>502</v>
      </c>
      <c r="C33" s="74" t="s">
        <v>501</v>
      </c>
    </row>
    <row r="34" spans="1:3" x14ac:dyDescent="0.25">
      <c r="A34" s="123" t="s">
        <v>500</v>
      </c>
      <c r="B34" s="75" t="s">
        <v>499</v>
      </c>
      <c r="C34" s="75" t="s">
        <v>498</v>
      </c>
    </row>
    <row r="35" spans="1:3" x14ac:dyDescent="0.25">
      <c r="A35" s="123"/>
      <c r="B35" s="75" t="s">
        <v>497</v>
      </c>
      <c r="C35" s="75" t="s">
        <v>496</v>
      </c>
    </row>
    <row r="36" spans="1:3" x14ac:dyDescent="0.25">
      <c r="A36" s="123"/>
      <c r="B36" s="75" t="s">
        <v>495</v>
      </c>
      <c r="C36" s="75" t="s">
        <v>494</v>
      </c>
    </row>
    <row r="37" spans="1:3" x14ac:dyDescent="0.25">
      <c r="A37" s="123"/>
      <c r="B37" s="75" t="s">
        <v>493</v>
      </c>
      <c r="C37" s="75" t="s">
        <v>492</v>
      </c>
    </row>
    <row r="38" spans="1:3" x14ac:dyDescent="0.25">
      <c r="A38" s="123"/>
      <c r="B38" s="75" t="s">
        <v>491</v>
      </c>
      <c r="C38" s="75" t="s">
        <v>490</v>
      </c>
    </row>
    <row r="39" spans="1:3" ht="27" x14ac:dyDescent="0.25">
      <c r="A39" s="123"/>
      <c r="B39" s="75" t="s">
        <v>489</v>
      </c>
      <c r="C39" s="75" t="s">
        <v>488</v>
      </c>
    </row>
    <row r="40" spans="1:3" x14ac:dyDescent="0.25">
      <c r="A40" s="123"/>
      <c r="B40" s="75" t="s">
        <v>487</v>
      </c>
      <c r="C40" s="75" t="s">
        <v>486</v>
      </c>
    </row>
    <row r="41" spans="1:3" x14ac:dyDescent="0.25">
      <c r="A41" s="123"/>
      <c r="B41" s="75" t="s">
        <v>485</v>
      </c>
      <c r="C41" s="75" t="s">
        <v>484</v>
      </c>
    </row>
    <row r="42" spans="1:3" x14ac:dyDescent="0.25">
      <c r="A42" s="123"/>
      <c r="B42" s="75" t="s">
        <v>483</v>
      </c>
      <c r="C42" s="75" t="s">
        <v>482</v>
      </c>
    </row>
    <row r="43" spans="1:3" x14ac:dyDescent="0.25">
      <c r="A43" s="123"/>
      <c r="B43" s="75" t="s">
        <v>481</v>
      </c>
      <c r="C43" s="75" t="s">
        <v>480</v>
      </c>
    </row>
    <row r="44" spans="1:3" x14ac:dyDescent="0.25">
      <c r="A44" s="122" t="s">
        <v>479</v>
      </c>
      <c r="B44" s="74" t="s">
        <v>478</v>
      </c>
      <c r="C44" s="74" t="s">
        <v>477</v>
      </c>
    </row>
    <row r="45" spans="1:3" x14ac:dyDescent="0.25">
      <c r="A45" s="122"/>
      <c r="B45" s="74" t="s">
        <v>476</v>
      </c>
      <c r="C45" s="74" t="s">
        <v>475</v>
      </c>
    </row>
    <row r="46" spans="1:3" x14ac:dyDescent="0.25">
      <c r="A46" s="122"/>
      <c r="B46" s="74" t="s">
        <v>474</v>
      </c>
      <c r="C46" s="74" t="s">
        <v>473</v>
      </c>
    </row>
    <row r="47" spans="1:3" x14ac:dyDescent="0.25">
      <c r="A47" s="122"/>
      <c r="B47" s="74" t="s">
        <v>472</v>
      </c>
      <c r="C47" s="74" t="s">
        <v>471</v>
      </c>
    </row>
    <row r="48" spans="1:3" x14ac:dyDescent="0.25">
      <c r="A48" s="122"/>
      <c r="B48" s="74" t="s">
        <v>470</v>
      </c>
      <c r="C48" s="74" t="s">
        <v>469</v>
      </c>
    </row>
    <row r="49" spans="1:3" x14ac:dyDescent="0.25">
      <c r="A49" s="122"/>
      <c r="B49" s="74" t="s">
        <v>468</v>
      </c>
      <c r="C49" s="74" t="s">
        <v>467</v>
      </c>
    </row>
    <row r="50" spans="1:3" x14ac:dyDescent="0.25">
      <c r="A50" s="122"/>
      <c r="B50" s="74" t="s">
        <v>466</v>
      </c>
      <c r="C50" s="74" t="s">
        <v>465</v>
      </c>
    </row>
    <row r="51" spans="1:3" ht="27" x14ac:dyDescent="0.25">
      <c r="A51" s="122"/>
      <c r="B51" s="74" t="s">
        <v>464</v>
      </c>
      <c r="C51" s="74" t="s">
        <v>463</v>
      </c>
    </row>
    <row r="52" spans="1:3" x14ac:dyDescent="0.25">
      <c r="A52" s="123" t="s">
        <v>262</v>
      </c>
      <c r="B52" s="75" t="s">
        <v>462</v>
      </c>
      <c r="C52" s="75" t="s">
        <v>461</v>
      </c>
    </row>
    <row r="53" spans="1:3" x14ac:dyDescent="0.25">
      <c r="A53" s="123"/>
      <c r="B53" s="75" t="s">
        <v>460</v>
      </c>
      <c r="C53" s="75" t="s">
        <v>459</v>
      </c>
    </row>
    <row r="54" spans="1:3" x14ac:dyDescent="0.25">
      <c r="A54" s="123"/>
      <c r="B54" s="75" t="s">
        <v>458</v>
      </c>
      <c r="C54" s="75" t="s">
        <v>457</v>
      </c>
    </row>
    <row r="55" spans="1:3" x14ac:dyDescent="0.25">
      <c r="A55" s="123"/>
      <c r="B55" s="75" t="s">
        <v>456</v>
      </c>
      <c r="C55" s="75" t="s">
        <v>155</v>
      </c>
    </row>
    <row r="56" spans="1:3" ht="27" x14ac:dyDescent="0.25">
      <c r="A56" s="122" t="s">
        <v>455</v>
      </c>
      <c r="B56" s="74" t="s">
        <v>454</v>
      </c>
      <c r="C56" s="74" t="s">
        <v>453</v>
      </c>
    </row>
    <row r="57" spans="1:3" ht="27" x14ac:dyDescent="0.25">
      <c r="A57" s="122"/>
      <c r="B57" s="74" t="s">
        <v>452</v>
      </c>
      <c r="C57" s="74" t="s">
        <v>451</v>
      </c>
    </row>
    <row r="58" spans="1:3" ht="27" x14ac:dyDescent="0.25">
      <c r="A58" s="122"/>
      <c r="B58" s="74" t="s">
        <v>450</v>
      </c>
      <c r="C58" s="74" t="s">
        <v>449</v>
      </c>
    </row>
    <row r="59" spans="1:3" ht="27" x14ac:dyDescent="0.25">
      <c r="A59" s="122"/>
      <c r="B59" s="74" t="s">
        <v>448</v>
      </c>
      <c r="C59" s="74" t="s">
        <v>447</v>
      </c>
    </row>
    <row r="60" spans="1:3" x14ac:dyDescent="0.25">
      <c r="A60" s="122"/>
      <c r="B60" s="74" t="s">
        <v>446</v>
      </c>
      <c r="C60" s="74" t="s">
        <v>445</v>
      </c>
    </row>
    <row r="61" spans="1:3" ht="27" x14ac:dyDescent="0.25">
      <c r="A61" s="122"/>
      <c r="B61" s="74" t="s">
        <v>444</v>
      </c>
      <c r="C61" s="74" t="s">
        <v>443</v>
      </c>
    </row>
    <row r="62" spans="1:3" ht="27" x14ac:dyDescent="0.25">
      <c r="A62" s="122"/>
      <c r="B62" s="74" t="s">
        <v>442</v>
      </c>
      <c r="C62" s="74" t="s">
        <v>441</v>
      </c>
    </row>
    <row r="63" spans="1:3" x14ac:dyDescent="0.25">
      <c r="A63" s="122"/>
      <c r="B63" s="74" t="s">
        <v>440</v>
      </c>
      <c r="C63" s="74" t="s">
        <v>439</v>
      </c>
    </row>
    <row r="64" spans="1:3" x14ac:dyDescent="0.25">
      <c r="A64" s="122"/>
      <c r="B64" s="74" t="s">
        <v>438</v>
      </c>
      <c r="C64" s="74" t="s">
        <v>437</v>
      </c>
    </row>
    <row r="65" spans="1:3" ht="27" x14ac:dyDescent="0.25">
      <c r="A65" s="122"/>
      <c r="B65" s="74" t="s">
        <v>436</v>
      </c>
      <c r="C65" s="74" t="s">
        <v>435</v>
      </c>
    </row>
    <row r="66" spans="1:3" ht="27" x14ac:dyDescent="0.25">
      <c r="A66" s="122"/>
      <c r="B66" s="74" t="s">
        <v>434</v>
      </c>
      <c r="C66" s="74" t="s">
        <v>433</v>
      </c>
    </row>
    <row r="67" spans="1:3" ht="27" x14ac:dyDescent="0.25">
      <c r="A67" s="122"/>
      <c r="B67" s="74" t="s">
        <v>432</v>
      </c>
      <c r="C67" s="74" t="s">
        <v>431</v>
      </c>
    </row>
    <row r="68" spans="1:3" ht="27" x14ac:dyDescent="0.25">
      <c r="A68" s="122"/>
      <c r="B68" s="74" t="s">
        <v>430</v>
      </c>
      <c r="C68" s="74" t="s">
        <v>429</v>
      </c>
    </row>
    <row r="69" spans="1:3" x14ac:dyDescent="0.25">
      <c r="A69" s="122"/>
      <c r="B69" s="74" t="s">
        <v>428</v>
      </c>
      <c r="C69" s="74" t="s">
        <v>427</v>
      </c>
    </row>
    <row r="70" spans="1:3" x14ac:dyDescent="0.25">
      <c r="A70" s="122"/>
      <c r="B70" s="74" t="s">
        <v>426</v>
      </c>
      <c r="C70" s="74" t="s">
        <v>425</v>
      </c>
    </row>
    <row r="71" spans="1:3" ht="27" x14ac:dyDescent="0.25">
      <c r="A71" s="122"/>
      <c r="B71" s="74" t="s">
        <v>424</v>
      </c>
      <c r="C71" s="74" t="s">
        <v>423</v>
      </c>
    </row>
    <row r="72" spans="1:3" ht="27" x14ac:dyDescent="0.25">
      <c r="A72" s="122"/>
      <c r="B72" s="74" t="s">
        <v>422</v>
      </c>
      <c r="C72" s="74" t="s">
        <v>421</v>
      </c>
    </row>
    <row r="73" spans="1:3" ht="27" x14ac:dyDescent="0.25">
      <c r="A73" s="122"/>
      <c r="B73" s="74" t="s">
        <v>420</v>
      </c>
      <c r="C73" s="74" t="s">
        <v>419</v>
      </c>
    </row>
    <row r="74" spans="1:3" ht="27" x14ac:dyDescent="0.25">
      <c r="A74" s="122"/>
      <c r="B74" s="74" t="s">
        <v>418</v>
      </c>
      <c r="C74" s="74" t="s">
        <v>417</v>
      </c>
    </row>
    <row r="75" spans="1:3" ht="27" x14ac:dyDescent="0.25">
      <c r="A75" s="122"/>
      <c r="B75" s="74" t="s">
        <v>416</v>
      </c>
      <c r="C75" s="74" t="s">
        <v>415</v>
      </c>
    </row>
    <row r="76" spans="1:3" ht="27" x14ac:dyDescent="0.25">
      <c r="A76" s="122"/>
      <c r="B76" s="74" t="s">
        <v>414</v>
      </c>
      <c r="C76" s="74" t="s">
        <v>413</v>
      </c>
    </row>
    <row r="77" spans="1:3" ht="27" x14ac:dyDescent="0.25">
      <c r="A77" s="122"/>
      <c r="B77" s="74" t="s">
        <v>412</v>
      </c>
      <c r="C77" s="74" t="s">
        <v>411</v>
      </c>
    </row>
    <row r="78" spans="1:3" x14ac:dyDescent="0.25">
      <c r="A78" s="122"/>
      <c r="B78" s="74" t="s">
        <v>410</v>
      </c>
      <c r="C78" s="74" t="s">
        <v>409</v>
      </c>
    </row>
    <row r="79" spans="1:3" x14ac:dyDescent="0.25">
      <c r="A79" s="122"/>
      <c r="B79" s="74" t="s">
        <v>408</v>
      </c>
      <c r="C79" s="74" t="s">
        <v>407</v>
      </c>
    </row>
    <row r="80" spans="1:3" ht="27" x14ac:dyDescent="0.25">
      <c r="A80" s="122"/>
      <c r="B80" s="74" t="s">
        <v>406</v>
      </c>
      <c r="C80" s="74" t="s">
        <v>405</v>
      </c>
    </row>
    <row r="81" spans="1:4" ht="27" x14ac:dyDescent="0.25">
      <c r="A81" s="122"/>
      <c r="B81" s="74" t="s">
        <v>404</v>
      </c>
      <c r="C81" s="74" t="s">
        <v>403</v>
      </c>
    </row>
    <row r="82" spans="1:4" ht="27" x14ac:dyDescent="0.25">
      <c r="A82" s="122"/>
      <c r="B82" s="74" t="s">
        <v>402</v>
      </c>
      <c r="C82" s="74" t="s">
        <v>401</v>
      </c>
    </row>
    <row r="83" spans="1:4" ht="27" x14ac:dyDescent="0.25">
      <c r="A83" s="122"/>
      <c r="B83" s="74" t="s">
        <v>400</v>
      </c>
      <c r="C83" s="74" t="s">
        <v>399</v>
      </c>
    </row>
    <row r="86" spans="1:4" s="72" customFormat="1" ht="30" x14ac:dyDescent="0.25">
      <c r="A86" s="73" t="s">
        <v>398</v>
      </c>
      <c r="B86" s="73" t="s">
        <v>397</v>
      </c>
      <c r="C86" s="73" t="s">
        <v>396</v>
      </c>
      <c r="D86" s="73" t="s">
        <v>395</v>
      </c>
    </row>
    <row r="87" spans="1:4" x14ac:dyDescent="0.25">
      <c r="A87" s="124" t="s">
        <v>394</v>
      </c>
      <c r="B87" s="69" t="s">
        <v>393</v>
      </c>
      <c r="C87" s="69" t="s">
        <v>392</v>
      </c>
      <c r="D87" s="68" t="s">
        <v>351</v>
      </c>
    </row>
    <row r="88" spans="1:4" x14ac:dyDescent="0.25">
      <c r="A88" s="124"/>
      <c r="B88" s="69" t="s">
        <v>391</v>
      </c>
      <c r="C88" s="69" t="s">
        <v>390</v>
      </c>
      <c r="D88" s="68" t="s">
        <v>351</v>
      </c>
    </row>
    <row r="89" spans="1:4" x14ac:dyDescent="0.25">
      <c r="A89" s="124"/>
      <c r="B89" s="69" t="s">
        <v>389</v>
      </c>
      <c r="C89" s="69" t="s">
        <v>388</v>
      </c>
      <c r="D89" s="68" t="s">
        <v>351</v>
      </c>
    </row>
    <row r="90" spans="1:4" x14ac:dyDescent="0.25">
      <c r="A90" s="124"/>
      <c r="B90" s="69" t="s">
        <v>387</v>
      </c>
      <c r="C90" s="69" t="s">
        <v>386</v>
      </c>
      <c r="D90" s="68" t="s">
        <v>351</v>
      </c>
    </row>
    <row r="91" spans="1:4" x14ac:dyDescent="0.25">
      <c r="A91" s="124"/>
      <c r="B91" s="69" t="s">
        <v>385</v>
      </c>
      <c r="C91" s="69" t="s">
        <v>384</v>
      </c>
      <c r="D91" s="68" t="s">
        <v>351</v>
      </c>
    </row>
    <row r="92" spans="1:4" x14ac:dyDescent="0.25">
      <c r="A92" s="124"/>
      <c r="B92" s="69" t="s">
        <v>383</v>
      </c>
      <c r="C92" s="69" t="s">
        <v>382</v>
      </c>
      <c r="D92" s="68" t="s">
        <v>351</v>
      </c>
    </row>
    <row r="93" spans="1:4" x14ac:dyDescent="0.25">
      <c r="A93" s="126" t="s">
        <v>381</v>
      </c>
      <c r="B93" s="71" t="s">
        <v>380</v>
      </c>
      <c r="C93" s="71" t="s">
        <v>379</v>
      </c>
      <c r="D93" s="70" t="s">
        <v>369</v>
      </c>
    </row>
    <row r="94" spans="1:4" x14ac:dyDescent="0.25">
      <c r="A94" s="126"/>
      <c r="B94" s="71" t="s">
        <v>378</v>
      </c>
      <c r="C94" s="71" t="s">
        <v>377</v>
      </c>
      <c r="D94" s="70" t="s">
        <v>369</v>
      </c>
    </row>
    <row r="95" spans="1:4" x14ac:dyDescent="0.25">
      <c r="A95" s="126"/>
      <c r="B95" s="71" t="s">
        <v>376</v>
      </c>
      <c r="C95" s="71" t="s">
        <v>375</v>
      </c>
      <c r="D95" s="70" t="s">
        <v>369</v>
      </c>
    </row>
    <row r="96" spans="1:4" x14ac:dyDescent="0.25">
      <c r="A96" s="126"/>
      <c r="B96" s="71" t="s">
        <v>374</v>
      </c>
      <c r="C96" s="71" t="s">
        <v>373</v>
      </c>
      <c r="D96" s="70" t="s">
        <v>369</v>
      </c>
    </row>
    <row r="97" spans="1:4" x14ac:dyDescent="0.25">
      <c r="A97" s="126"/>
      <c r="B97" s="71" t="s">
        <v>372</v>
      </c>
      <c r="C97" s="71" t="s">
        <v>46</v>
      </c>
      <c r="D97" s="70" t="s">
        <v>369</v>
      </c>
    </row>
    <row r="98" spans="1:4" x14ac:dyDescent="0.25">
      <c r="A98" s="126"/>
      <c r="B98" s="71" t="s">
        <v>371</v>
      </c>
      <c r="C98" s="71" t="s">
        <v>370</v>
      </c>
      <c r="D98" s="70" t="s">
        <v>369</v>
      </c>
    </row>
    <row r="99" spans="1:4" x14ac:dyDescent="0.25">
      <c r="A99" s="124" t="s">
        <v>368</v>
      </c>
      <c r="B99" s="69" t="s">
        <v>367</v>
      </c>
      <c r="C99" s="69" t="s">
        <v>366</v>
      </c>
      <c r="D99" s="68" t="s">
        <v>343</v>
      </c>
    </row>
    <row r="100" spans="1:4" x14ac:dyDescent="0.25">
      <c r="A100" s="124"/>
      <c r="B100" s="69" t="s">
        <v>365</v>
      </c>
      <c r="C100" s="69" t="s">
        <v>364</v>
      </c>
      <c r="D100" s="68" t="s">
        <v>343</v>
      </c>
    </row>
    <row r="101" spans="1:4" x14ac:dyDescent="0.25">
      <c r="A101" s="124"/>
      <c r="B101" s="69" t="s">
        <v>363</v>
      </c>
      <c r="C101" s="69" t="s">
        <v>362</v>
      </c>
      <c r="D101" s="68" t="s">
        <v>351</v>
      </c>
    </row>
    <row r="102" spans="1:4" x14ac:dyDescent="0.25">
      <c r="A102" s="124"/>
      <c r="B102" s="69" t="s">
        <v>361</v>
      </c>
      <c r="C102" s="69" t="s">
        <v>360</v>
      </c>
      <c r="D102" s="68" t="s">
        <v>351</v>
      </c>
    </row>
    <row r="103" spans="1:4" x14ac:dyDescent="0.25">
      <c r="A103" s="124"/>
      <c r="B103" s="69" t="s">
        <v>359</v>
      </c>
      <c r="C103" s="69" t="s">
        <v>358</v>
      </c>
      <c r="D103" s="68" t="s">
        <v>343</v>
      </c>
    </row>
    <row r="104" spans="1:4" x14ac:dyDescent="0.25">
      <c r="A104" s="124"/>
      <c r="B104" s="69" t="s">
        <v>357</v>
      </c>
      <c r="C104" s="69" t="s">
        <v>356</v>
      </c>
      <c r="D104" s="68" t="s">
        <v>351</v>
      </c>
    </row>
    <row r="105" spans="1:4" x14ac:dyDescent="0.25">
      <c r="A105" s="124"/>
      <c r="B105" s="69" t="s">
        <v>355</v>
      </c>
      <c r="C105" s="69" t="s">
        <v>354</v>
      </c>
      <c r="D105" s="68" t="s">
        <v>351</v>
      </c>
    </row>
    <row r="106" spans="1:4" x14ac:dyDescent="0.25">
      <c r="A106" s="124"/>
      <c r="B106" s="69" t="s">
        <v>353</v>
      </c>
      <c r="C106" s="69" t="s">
        <v>352</v>
      </c>
      <c r="D106" s="68" t="s">
        <v>351</v>
      </c>
    </row>
    <row r="107" spans="1:4" x14ac:dyDescent="0.25">
      <c r="A107" s="126" t="s">
        <v>350</v>
      </c>
      <c r="B107" s="71" t="s">
        <v>349</v>
      </c>
      <c r="C107" s="71" t="s">
        <v>348</v>
      </c>
      <c r="D107" s="70" t="s">
        <v>287</v>
      </c>
    </row>
    <row r="108" spans="1:4" x14ac:dyDescent="0.25">
      <c r="A108" s="126"/>
      <c r="B108" s="71" t="s">
        <v>347</v>
      </c>
      <c r="C108" s="71" t="s">
        <v>346</v>
      </c>
      <c r="D108" s="70" t="s">
        <v>343</v>
      </c>
    </row>
    <row r="109" spans="1:4" x14ac:dyDescent="0.25">
      <c r="A109" s="126"/>
      <c r="B109" s="71" t="s">
        <v>345</v>
      </c>
      <c r="C109" s="71" t="s">
        <v>344</v>
      </c>
      <c r="D109" s="70" t="s">
        <v>343</v>
      </c>
    </row>
    <row r="110" spans="1:4" x14ac:dyDescent="0.25">
      <c r="A110" s="124" t="s">
        <v>342</v>
      </c>
      <c r="B110" s="69" t="s">
        <v>341</v>
      </c>
      <c r="C110" s="69" t="s">
        <v>340</v>
      </c>
      <c r="D110" s="68" t="s">
        <v>280</v>
      </c>
    </row>
    <row r="111" spans="1:4" x14ac:dyDescent="0.25">
      <c r="A111" s="124"/>
      <c r="B111" s="69" t="s">
        <v>339</v>
      </c>
      <c r="C111" s="69" t="s">
        <v>42</v>
      </c>
      <c r="D111" s="68" t="s">
        <v>280</v>
      </c>
    </row>
    <row r="112" spans="1:4" x14ac:dyDescent="0.25">
      <c r="A112" s="124"/>
      <c r="B112" s="69" t="s">
        <v>338</v>
      </c>
      <c r="C112" s="69" t="s">
        <v>337</v>
      </c>
      <c r="D112" s="68" t="s">
        <v>280</v>
      </c>
    </row>
    <row r="113" spans="1:4" x14ac:dyDescent="0.25">
      <c r="A113" s="124"/>
      <c r="B113" s="69" t="s">
        <v>336</v>
      </c>
      <c r="C113" s="69" t="s">
        <v>335</v>
      </c>
      <c r="D113" s="68" t="s">
        <v>280</v>
      </c>
    </row>
    <row r="114" spans="1:4" x14ac:dyDescent="0.25">
      <c r="A114" s="124"/>
      <c r="B114" s="69" t="s">
        <v>334</v>
      </c>
      <c r="C114" s="69" t="s">
        <v>333</v>
      </c>
      <c r="D114" s="68" t="s">
        <v>280</v>
      </c>
    </row>
    <row r="115" spans="1:4" x14ac:dyDescent="0.25">
      <c r="A115" s="124"/>
      <c r="B115" s="69" t="s">
        <v>332</v>
      </c>
      <c r="C115" s="69" t="s">
        <v>156</v>
      </c>
      <c r="D115" s="68" t="s">
        <v>280</v>
      </c>
    </row>
    <row r="116" spans="1:4" x14ac:dyDescent="0.25">
      <c r="A116" s="124"/>
      <c r="B116" s="69" t="s">
        <v>331</v>
      </c>
      <c r="C116" s="69" t="s">
        <v>330</v>
      </c>
      <c r="D116" s="68" t="s">
        <v>280</v>
      </c>
    </row>
    <row r="117" spans="1:4" x14ac:dyDescent="0.25">
      <c r="A117" s="124"/>
      <c r="B117" s="69" t="s">
        <v>329</v>
      </c>
      <c r="C117" s="69" t="s">
        <v>328</v>
      </c>
      <c r="D117" s="68" t="s">
        <v>280</v>
      </c>
    </row>
    <row r="118" spans="1:4" x14ac:dyDescent="0.25">
      <c r="A118" s="124"/>
      <c r="B118" s="69" t="s">
        <v>327</v>
      </c>
      <c r="C118" s="69" t="s">
        <v>326</v>
      </c>
      <c r="D118" s="68" t="s">
        <v>280</v>
      </c>
    </row>
    <row r="119" spans="1:4" x14ac:dyDescent="0.25">
      <c r="A119" s="124"/>
      <c r="B119" s="69" t="s">
        <v>325</v>
      </c>
      <c r="C119" s="69" t="s">
        <v>324</v>
      </c>
      <c r="D119" s="68" t="s">
        <v>269</v>
      </c>
    </row>
    <row r="120" spans="1:4" x14ac:dyDescent="0.25">
      <c r="A120" s="124"/>
      <c r="B120" s="69" t="s">
        <v>323</v>
      </c>
      <c r="C120" s="69" t="s">
        <v>322</v>
      </c>
      <c r="D120" s="68" t="s">
        <v>269</v>
      </c>
    </row>
    <row r="121" spans="1:4" x14ac:dyDescent="0.25">
      <c r="A121" s="124"/>
      <c r="B121" s="69" t="s">
        <v>321</v>
      </c>
      <c r="C121" s="69" t="s">
        <v>320</v>
      </c>
      <c r="D121" s="68" t="s">
        <v>280</v>
      </c>
    </row>
    <row r="122" spans="1:4" x14ac:dyDescent="0.25">
      <c r="A122" s="124"/>
      <c r="B122" s="69" t="s">
        <v>319</v>
      </c>
      <c r="C122" s="69" t="s">
        <v>318</v>
      </c>
      <c r="D122" s="68" t="s">
        <v>269</v>
      </c>
    </row>
    <row r="123" spans="1:4" x14ac:dyDescent="0.25">
      <c r="A123" s="124"/>
      <c r="B123" s="69" t="s">
        <v>317</v>
      </c>
      <c r="C123" s="69" t="s">
        <v>316</v>
      </c>
      <c r="D123" s="68" t="s">
        <v>280</v>
      </c>
    </row>
    <row r="124" spans="1:4" x14ac:dyDescent="0.25">
      <c r="A124" s="124"/>
      <c r="B124" s="69" t="s">
        <v>315</v>
      </c>
      <c r="C124" s="69" t="s">
        <v>314</v>
      </c>
      <c r="D124" s="68" t="s">
        <v>280</v>
      </c>
    </row>
    <row r="125" spans="1:4" x14ac:dyDescent="0.25">
      <c r="A125" s="124"/>
      <c r="B125" s="69" t="s">
        <v>313</v>
      </c>
      <c r="C125" s="69" t="s">
        <v>312</v>
      </c>
      <c r="D125" s="68" t="s">
        <v>269</v>
      </c>
    </row>
    <row r="126" spans="1:4" x14ac:dyDescent="0.25">
      <c r="A126" s="124"/>
      <c r="B126" s="69" t="s">
        <v>311</v>
      </c>
      <c r="C126" s="69" t="s">
        <v>310</v>
      </c>
      <c r="D126" s="68" t="s">
        <v>280</v>
      </c>
    </row>
    <row r="127" spans="1:4" x14ac:dyDescent="0.25">
      <c r="A127" s="124"/>
      <c r="B127" s="69" t="s">
        <v>309</v>
      </c>
      <c r="C127" s="69" t="s">
        <v>308</v>
      </c>
      <c r="D127" s="68" t="s">
        <v>280</v>
      </c>
    </row>
    <row r="128" spans="1:4" x14ac:dyDescent="0.25">
      <c r="A128" s="124"/>
      <c r="B128" s="69" t="s">
        <v>307</v>
      </c>
      <c r="C128" s="69" t="s">
        <v>306</v>
      </c>
      <c r="D128" s="68" t="s">
        <v>269</v>
      </c>
    </row>
    <row r="129" spans="1:4" x14ac:dyDescent="0.25">
      <c r="A129" s="124"/>
      <c r="B129" s="69" t="s">
        <v>305</v>
      </c>
      <c r="C129" s="69" t="s">
        <v>304</v>
      </c>
      <c r="D129" s="68" t="s">
        <v>269</v>
      </c>
    </row>
    <row r="130" spans="1:4" x14ac:dyDescent="0.25">
      <c r="A130" s="124"/>
      <c r="B130" s="69" t="s">
        <v>303</v>
      </c>
      <c r="C130" s="69" t="s">
        <v>302</v>
      </c>
      <c r="D130" s="68" t="s">
        <v>280</v>
      </c>
    </row>
    <row r="131" spans="1:4" x14ac:dyDescent="0.25">
      <c r="A131" s="124"/>
      <c r="B131" s="69" t="s">
        <v>301</v>
      </c>
      <c r="C131" s="69" t="s">
        <v>300</v>
      </c>
      <c r="D131" s="68" t="s">
        <v>269</v>
      </c>
    </row>
    <row r="132" spans="1:4" x14ac:dyDescent="0.25">
      <c r="A132" s="124"/>
      <c r="B132" s="69" t="s">
        <v>299</v>
      </c>
      <c r="C132" s="69" t="s">
        <v>298</v>
      </c>
      <c r="D132" s="68" t="s">
        <v>280</v>
      </c>
    </row>
    <row r="133" spans="1:4" x14ac:dyDescent="0.25">
      <c r="A133" s="124"/>
      <c r="B133" s="69" t="s">
        <v>297</v>
      </c>
      <c r="C133" s="69" t="s">
        <v>296</v>
      </c>
      <c r="D133" s="68" t="s">
        <v>280</v>
      </c>
    </row>
    <row r="134" spans="1:4" x14ac:dyDescent="0.25">
      <c r="A134" s="124"/>
      <c r="B134" s="69" t="s">
        <v>295</v>
      </c>
      <c r="C134" s="69" t="s">
        <v>294</v>
      </c>
      <c r="D134" s="68" t="s">
        <v>293</v>
      </c>
    </row>
    <row r="135" spans="1:4" x14ac:dyDescent="0.25">
      <c r="A135" s="124"/>
      <c r="B135" s="69" t="s">
        <v>292</v>
      </c>
      <c r="C135" s="69" t="s">
        <v>291</v>
      </c>
      <c r="D135" s="68" t="s">
        <v>280</v>
      </c>
    </row>
    <row r="136" spans="1:4" x14ac:dyDescent="0.25">
      <c r="A136" s="126" t="s">
        <v>290</v>
      </c>
      <c r="B136" s="71" t="s">
        <v>289</v>
      </c>
      <c r="C136" s="71" t="s">
        <v>288</v>
      </c>
      <c r="D136" s="70" t="s">
        <v>287</v>
      </c>
    </row>
    <row r="137" spans="1:4" x14ac:dyDescent="0.25">
      <c r="A137" s="126"/>
      <c r="B137" s="71" t="s">
        <v>286</v>
      </c>
      <c r="C137" s="71" t="s">
        <v>285</v>
      </c>
      <c r="D137" s="70" t="s">
        <v>269</v>
      </c>
    </row>
    <row r="138" spans="1:4" x14ac:dyDescent="0.25">
      <c r="A138" s="126"/>
      <c r="B138" s="71" t="s">
        <v>284</v>
      </c>
      <c r="C138" s="71" t="s">
        <v>283</v>
      </c>
      <c r="D138" s="70" t="s">
        <v>280</v>
      </c>
    </row>
    <row r="139" spans="1:4" x14ac:dyDescent="0.25">
      <c r="A139" s="126"/>
      <c r="B139" s="71" t="s">
        <v>282</v>
      </c>
      <c r="C139" s="71" t="s">
        <v>281</v>
      </c>
      <c r="D139" s="70" t="s">
        <v>280</v>
      </c>
    </row>
    <row r="140" spans="1:4" x14ac:dyDescent="0.25">
      <c r="A140" s="124" t="s">
        <v>279</v>
      </c>
      <c r="B140" s="69" t="s">
        <v>278</v>
      </c>
      <c r="C140" s="69" t="s">
        <v>277</v>
      </c>
      <c r="D140" s="68" t="s">
        <v>272</v>
      </c>
    </row>
    <row r="141" spans="1:4" x14ac:dyDescent="0.25">
      <c r="A141" s="124"/>
      <c r="B141" s="69" t="s">
        <v>276</v>
      </c>
      <c r="C141" s="69" t="s">
        <v>275</v>
      </c>
      <c r="D141" s="68" t="s">
        <v>272</v>
      </c>
    </row>
    <row r="142" spans="1:4" x14ac:dyDescent="0.25">
      <c r="A142" s="124"/>
      <c r="B142" s="69" t="s">
        <v>274</v>
      </c>
      <c r="C142" s="69" t="s">
        <v>273</v>
      </c>
      <c r="D142" s="68" t="s">
        <v>272</v>
      </c>
    </row>
    <row r="143" spans="1:4" x14ac:dyDescent="0.25">
      <c r="A143" s="124"/>
      <c r="B143" s="69" t="s">
        <v>271</v>
      </c>
      <c r="C143" s="69" t="s">
        <v>270</v>
      </c>
      <c r="D143" s="68" t="s">
        <v>269</v>
      </c>
    </row>
    <row r="144" spans="1:4" x14ac:dyDescent="0.25">
      <c r="A144" s="125" t="s">
        <v>268</v>
      </c>
      <c r="B144" s="125"/>
      <c r="C144" s="125"/>
      <c r="D144" s="125"/>
    </row>
    <row r="147" spans="1:2" x14ac:dyDescent="0.25">
      <c r="A147" s="121" t="s">
        <v>567</v>
      </c>
      <c r="B147" s="121"/>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3"/>
  <sheetViews>
    <sheetView workbookViewId="0">
      <selection activeCell="E7" sqref="E7"/>
    </sheetView>
  </sheetViews>
  <sheetFormatPr baseColWidth="10"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2" t="s">
        <v>254</v>
      </c>
      <c r="B1" s="120" t="s">
        <v>259</v>
      </c>
      <c r="C1" s="120"/>
      <c r="D1" s="52" t="s">
        <v>253</v>
      </c>
    </row>
    <row r="2" spans="1:6" x14ac:dyDescent="0.25">
      <c r="A2" s="14" t="s">
        <v>208</v>
      </c>
      <c r="B2" s="14" t="s">
        <v>157</v>
      </c>
      <c r="C2" s="14" t="s">
        <v>158</v>
      </c>
      <c r="D2" s="14" t="s">
        <v>159</v>
      </c>
    </row>
    <row r="3" spans="1:6" x14ac:dyDescent="0.25">
      <c r="A3" s="18" t="s">
        <v>209</v>
      </c>
      <c r="B3" s="31" t="s">
        <v>135</v>
      </c>
      <c r="C3" s="18" t="s">
        <v>164</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210</v>
      </c>
      <c r="B4" s="31" t="s">
        <v>161</v>
      </c>
      <c r="C4" s="18" t="s">
        <v>164</v>
      </c>
      <c r="D4" s="31" t="str">
        <f>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c r="B5" s="11"/>
      <c r="C5" s="11"/>
      <c r="D5" s="11"/>
    </row>
    <row r="6" spans="1:6" x14ac:dyDescent="0.25">
      <c r="A6" s="18"/>
      <c r="B6" s="11"/>
      <c r="C6" s="11"/>
      <c r="D6" s="11"/>
    </row>
    <row r="7" spans="1:6" x14ac:dyDescent="0.25">
      <c r="A7" s="18"/>
      <c r="B7" s="11"/>
      <c r="C7" s="11"/>
      <c r="D7" s="11"/>
    </row>
    <row r="8" spans="1:6" x14ac:dyDescent="0.25">
      <c r="A8" s="18"/>
      <c r="B8" s="11"/>
      <c r="C8" s="11"/>
      <c r="D8" s="11"/>
    </row>
    <row r="9" spans="1:6" x14ac:dyDescent="0.25">
      <c r="A9" s="18"/>
      <c r="B9" s="11"/>
      <c r="C9" s="11"/>
      <c r="D9" s="11"/>
    </row>
    <row r="10" spans="1:6" x14ac:dyDescent="0.25">
      <c r="A10" s="18"/>
      <c r="B10" s="11"/>
      <c r="C10" s="11"/>
      <c r="D10" s="11"/>
    </row>
    <row r="11" spans="1:6" x14ac:dyDescent="0.25">
      <c r="A11" s="18"/>
      <c r="B11" s="11"/>
      <c r="C11" s="11"/>
      <c r="D11" s="11"/>
    </row>
    <row r="12" spans="1:6" x14ac:dyDescent="0.25">
      <c r="A12" s="18"/>
      <c r="B12" s="11"/>
      <c r="C12" s="11"/>
      <c r="D12" s="11"/>
    </row>
    <row r="13" spans="1:6" x14ac:dyDescent="0.25">
      <c r="A13" s="18"/>
      <c r="B13" s="11"/>
      <c r="C13" s="11"/>
      <c r="D13" s="11"/>
    </row>
  </sheetData>
  <mergeCells count="1">
    <mergeCell ref="B1:C1"/>
  </mergeCells>
  <conditionalFormatting sqref="D3:D4">
    <cfRule type="containsText" dxfId="23" priority="1" operator="containsText" text="Zona de riesgo baja">
      <formula>NOT(ISERROR(SEARCH("Zona de riesgo baja",D3)))</formula>
    </cfRule>
    <cfRule type="containsText" dxfId="22" priority="2" operator="containsText" text="Zona de riesgo moderada">
      <formula>NOT(ISERROR(SEARCH("Zona de riesgo moderada",D3)))</formula>
    </cfRule>
    <cfRule type="containsText" dxfId="21" priority="3" operator="containsText" text="Zona de riesgo alta">
      <formula>NOT(ISERROR(SEARCH("Zona de riesgo alta",D3)))</formula>
    </cfRule>
    <cfRule type="containsText" dxfId="20" priority="4" operator="containsText" text="Zona de riesgo extrema">
      <formula>NOT(ISERROR(SEARCH("Zona de riesgo extrema",D3)))</formula>
    </cfRule>
  </conditionalFormatting>
  <dataValidations count="2">
    <dataValidation type="list" allowBlank="1" showInputMessage="1" showErrorMessage="1" sqref="C3:C4" xr:uid="{FB61FA02-AE1C-4A91-9885-35F89EF56CA8}">
      <formula1>"Leve,Menor,Moderado,Mayor,Catastrófico"</formula1>
    </dataValidation>
    <dataValidation type="list" allowBlank="1" showInputMessage="1" showErrorMessage="1" sqref="B3:B4"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25"/>
  <sheetViews>
    <sheetView topLeftCell="A3" workbookViewId="0">
      <pane ySplit="1" topLeftCell="A9" activePane="bottomLeft" state="frozen"/>
      <selection activeCell="M3" sqref="M3"/>
      <selection pane="bottomLeft" activeCell="I9" sqref="I9"/>
    </sheetView>
  </sheetViews>
  <sheetFormatPr baseColWidth="10" defaultRowHeight="13.5" x14ac:dyDescent="0.25"/>
  <cols>
    <col min="1" max="1" width="11.42578125" style="40"/>
    <col min="2" max="2" width="39.28515625" style="41" customWidth="1"/>
    <col min="3" max="3" width="31.28515625" style="41" customWidth="1"/>
    <col min="4" max="7" width="6.7109375" style="41" customWidth="1"/>
    <col min="8" max="8" width="11.42578125" style="42"/>
    <col min="9" max="9" width="36" style="40" customWidth="1"/>
    <col min="10" max="11" width="7.7109375" style="40" customWidth="1"/>
    <col min="12" max="12" width="12.7109375" style="40" customWidth="1"/>
    <col min="13" max="13" width="7.28515625" style="40" customWidth="1"/>
    <col min="14" max="14" width="13" style="40" customWidth="1"/>
    <col min="15" max="17" width="5.42578125" style="40" customWidth="1"/>
    <col min="18" max="18" width="9.42578125" style="40" customWidth="1"/>
    <col min="19" max="19" width="5.42578125" style="40" customWidth="1"/>
    <col min="20" max="25" width="7" style="40" customWidth="1"/>
    <col min="26" max="26" width="9.28515625" style="40" customWidth="1"/>
    <col min="27" max="27" width="5.5703125" style="40" customWidth="1"/>
    <col min="28" max="28" width="41.85546875" style="40" customWidth="1"/>
    <col min="29" max="29" width="17.7109375" style="40" customWidth="1"/>
    <col min="30" max="30" width="18.85546875" style="40" customWidth="1"/>
    <col min="31" max="16384" width="11.42578125" style="40"/>
  </cols>
  <sheetData>
    <row r="1" spans="1:30" ht="27" customHeight="1" x14ac:dyDescent="0.25">
      <c r="A1" s="147" t="s">
        <v>254</v>
      </c>
      <c r="B1" s="147"/>
      <c r="C1" s="119" t="s">
        <v>260</v>
      </c>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47" t="s">
        <v>261</v>
      </c>
      <c r="AD1" s="147"/>
    </row>
    <row r="2" spans="1:30" s="36" customFormat="1" ht="13.5" customHeight="1" x14ac:dyDescent="0.25">
      <c r="A2" s="141" t="s">
        <v>208</v>
      </c>
      <c r="B2" s="141" t="s">
        <v>153</v>
      </c>
      <c r="C2" s="141" t="s">
        <v>177</v>
      </c>
      <c r="D2" s="145" t="s">
        <v>231</v>
      </c>
      <c r="E2" s="143" t="s">
        <v>230</v>
      </c>
      <c r="F2" s="145" t="s">
        <v>158</v>
      </c>
      <c r="G2" s="143" t="s">
        <v>230</v>
      </c>
      <c r="H2" s="141" t="s">
        <v>232</v>
      </c>
      <c r="I2" s="141" t="s">
        <v>226</v>
      </c>
      <c r="J2" s="141" t="s">
        <v>178</v>
      </c>
      <c r="K2" s="141"/>
      <c r="L2" s="141" t="s">
        <v>179</v>
      </c>
      <c r="M2" s="141"/>
      <c r="N2" s="141"/>
      <c r="O2" s="141"/>
      <c r="P2" s="141"/>
      <c r="Q2" s="141"/>
      <c r="R2" s="141"/>
      <c r="S2" s="141"/>
      <c r="T2" s="142" t="s">
        <v>233</v>
      </c>
      <c r="U2" s="142" t="s">
        <v>187</v>
      </c>
      <c r="V2" s="142" t="s">
        <v>239</v>
      </c>
      <c r="W2" s="141" t="s">
        <v>230</v>
      </c>
      <c r="X2" s="142" t="s">
        <v>234</v>
      </c>
      <c r="Y2" s="141" t="s">
        <v>230</v>
      </c>
      <c r="Z2" s="142" t="s">
        <v>188</v>
      </c>
      <c r="AA2" s="142" t="s">
        <v>235</v>
      </c>
      <c r="AB2" s="141" t="s">
        <v>236</v>
      </c>
      <c r="AC2" s="141" t="s">
        <v>237</v>
      </c>
      <c r="AD2" s="141" t="s">
        <v>238</v>
      </c>
    </row>
    <row r="3" spans="1:30" s="36" customFormat="1" ht="75" customHeight="1" x14ac:dyDescent="0.25">
      <c r="A3" s="141"/>
      <c r="B3" s="141"/>
      <c r="C3" s="141"/>
      <c r="D3" s="146"/>
      <c r="E3" s="144"/>
      <c r="F3" s="146"/>
      <c r="G3" s="144"/>
      <c r="H3" s="141"/>
      <c r="I3" s="141"/>
      <c r="J3" s="43" t="s">
        <v>172</v>
      </c>
      <c r="K3" s="43" t="s">
        <v>173</v>
      </c>
      <c r="L3" s="44" t="s">
        <v>180</v>
      </c>
      <c r="M3" s="43" t="s">
        <v>181</v>
      </c>
      <c r="N3" s="43" t="s">
        <v>182</v>
      </c>
      <c r="O3" s="43" t="s">
        <v>181</v>
      </c>
      <c r="P3" s="43" t="s">
        <v>183</v>
      </c>
      <c r="Q3" s="43" t="s">
        <v>184</v>
      </c>
      <c r="R3" s="43" t="s">
        <v>185</v>
      </c>
      <c r="S3" s="43" t="s">
        <v>186</v>
      </c>
      <c r="T3" s="142"/>
      <c r="U3" s="142"/>
      <c r="V3" s="142"/>
      <c r="W3" s="141"/>
      <c r="X3" s="142"/>
      <c r="Y3" s="141"/>
      <c r="Z3" s="142"/>
      <c r="AA3" s="142"/>
      <c r="AB3" s="141"/>
      <c r="AC3" s="141"/>
      <c r="AD3" s="141"/>
    </row>
    <row r="4" spans="1:30" ht="63" customHeight="1" x14ac:dyDescent="0.25">
      <c r="A4" s="137" t="str">
        <f>valoracion_riesgo!A3</f>
        <v>r-001</v>
      </c>
      <c r="B4" s="137"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37" t="str">
        <f>VLOOKUP(A4,identificacion_riesgos!$A$2:$F$19,6)</f>
        <v>Sanciones por parte de entes de control por perdida de la confidencialidad, integridad o disponibilidad de la información</v>
      </c>
      <c r="D4" s="130" t="str">
        <f>VLOOKUP(A4,valoracion_riesgo!$A$2:$D$4,2)</f>
        <v>Alta</v>
      </c>
      <c r="E4" s="134">
        <f>IF(D4="Muy Alta",1,IF(D4="Alta",0.8,IF(D4="Media",0.6,IF(D4="Baja",0.4,IF(D4="Muy Baja",0.2)))))</f>
        <v>0.8</v>
      </c>
      <c r="F4" s="130" t="str">
        <f>VLOOKUP(A4,valoracion_riesgo!$A$2:$D$4,3)</f>
        <v>Mayor</v>
      </c>
      <c r="G4" s="134">
        <f>IF(F4="Catastrófico",1,IF(F4="Mayor",0.8,IF(F4="Moderado",0.6,IF(F4="Menor",0.4,IF(F4="Leve",0.2)))))</f>
        <v>0.8</v>
      </c>
      <c r="H4" s="130" t="str">
        <f>VLOOKUP(A4,valoracion_riesgo!$A$2:$D$41,4)</f>
        <v>Zona de riesgo alta</v>
      </c>
      <c r="I4" s="37" t="s">
        <v>569</v>
      </c>
      <c r="J4" s="38" t="s">
        <v>571</v>
      </c>
      <c r="K4" s="38"/>
      <c r="L4" s="38" t="s">
        <v>227</v>
      </c>
      <c r="M4" s="39">
        <f>IF(L4="Preventivo",25%,IF(L4="Detectivo",15%,IF(L4="Correctivo",10%,0%)))</f>
        <v>0.25</v>
      </c>
      <c r="N4" s="37" t="s">
        <v>246</v>
      </c>
      <c r="O4" s="39">
        <f>IF(N4="Automático",25%,IF(N4="Manual",15%,0%))</f>
        <v>0.15</v>
      </c>
      <c r="P4" s="45">
        <f>M4+O4</f>
        <v>0.4</v>
      </c>
      <c r="Q4" s="37" t="s">
        <v>116</v>
      </c>
      <c r="R4" s="37" t="s">
        <v>229</v>
      </c>
      <c r="S4" s="37" t="s">
        <v>116</v>
      </c>
      <c r="T4" s="39">
        <f>E4-(E4*P4)</f>
        <v>0.48</v>
      </c>
      <c r="U4" s="46">
        <f>G4</f>
        <v>0.8</v>
      </c>
      <c r="V4" s="130" t="str">
        <f>IF(AND(W4&lt;=100%,W4&gt;80%),"Muy alta",IF(AND(W4&lt;=80%,W4&gt;60%),"Alta",IF(AND(W4&lt;=60%,W4&gt;40%),"Media",IF(AND(W4&lt;=40%,W4&gt;20%),"Baja",IF(AND(W4&lt;=20%,W4&gt;=0%),"Muy Baja")))))</f>
        <v>Baja</v>
      </c>
      <c r="W4" s="133">
        <f>+T5</f>
        <v>0.28799999999999998</v>
      </c>
      <c r="X4" s="130" t="str">
        <f>IF(AND(Y4&lt;=1,Y4&gt;0.8),"Catastrófico",IF(AND(Y4&lt;=0.8,Y4&gt;0.6),"Mayor",IF(AND(Y4&lt;=0.6,Y4&gt;0.4),"Moderado",IF(AND(Y4&lt;=0.4,Y4&gt;0.2),"Menor",IF(AND(Y4&lt;=0.2,Y4&gt;=0),"Leve")))))</f>
        <v>Moderado</v>
      </c>
      <c r="Y4" s="133">
        <f>+U6</f>
        <v>0.60000000000000009</v>
      </c>
      <c r="Z4" s="130"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30" t="s">
        <v>240</v>
      </c>
      <c r="AB4" s="78" t="s">
        <v>600</v>
      </c>
      <c r="AC4" s="140" t="s">
        <v>599</v>
      </c>
      <c r="AD4" s="79">
        <v>45808</v>
      </c>
    </row>
    <row r="5" spans="1:30" ht="92.25" customHeight="1" x14ac:dyDescent="0.25">
      <c r="A5" s="138"/>
      <c r="B5" s="138"/>
      <c r="C5" s="138"/>
      <c r="D5" s="131"/>
      <c r="E5" s="135"/>
      <c r="F5" s="131"/>
      <c r="G5" s="135"/>
      <c r="H5" s="131"/>
      <c r="I5" s="37" t="s">
        <v>570</v>
      </c>
      <c r="J5" s="38" t="s">
        <v>571</v>
      </c>
      <c r="K5" s="38"/>
      <c r="L5" s="38" t="s">
        <v>227</v>
      </c>
      <c r="M5" s="39">
        <f>IF(L5="Preventivo",25%,IF(L5="Detectivo",15%,IF(L5="Correctivo",10%,0%)))</f>
        <v>0.25</v>
      </c>
      <c r="N5" s="37" t="s">
        <v>246</v>
      </c>
      <c r="O5" s="39">
        <f t="shared" ref="O5" si="0">IF(N5="Automático",25%,IF(N5="Manual",15%,0%))</f>
        <v>0.15</v>
      </c>
      <c r="P5" s="45">
        <f t="shared" ref="P5" si="1">M5+O5</f>
        <v>0.4</v>
      </c>
      <c r="Q5" s="37" t="s">
        <v>116</v>
      </c>
      <c r="R5" s="37" t="s">
        <v>229</v>
      </c>
      <c r="S5" s="37" t="s">
        <v>116</v>
      </c>
      <c r="T5" s="39">
        <f>T4-(T4*P5)</f>
        <v>0.28799999999999998</v>
      </c>
      <c r="U5" s="46">
        <f>U4</f>
        <v>0.8</v>
      </c>
      <c r="V5" s="131"/>
      <c r="W5" s="128"/>
      <c r="X5" s="131"/>
      <c r="Y5" s="128"/>
      <c r="Z5" s="131"/>
      <c r="AA5" s="131"/>
      <c r="AB5" s="78" t="s">
        <v>601</v>
      </c>
      <c r="AC5" s="140"/>
      <c r="AD5" s="79">
        <v>45808</v>
      </c>
    </row>
    <row r="6" spans="1:30" ht="96" customHeight="1" x14ac:dyDescent="0.25">
      <c r="A6" s="138"/>
      <c r="B6" s="138"/>
      <c r="C6" s="138"/>
      <c r="D6" s="131"/>
      <c r="E6" s="135"/>
      <c r="F6" s="131"/>
      <c r="G6" s="135"/>
      <c r="H6" s="131"/>
      <c r="I6" s="37" t="s">
        <v>575</v>
      </c>
      <c r="J6" s="38"/>
      <c r="K6" s="38" t="s">
        <v>571</v>
      </c>
      <c r="L6" s="38" t="s">
        <v>245</v>
      </c>
      <c r="M6" s="39">
        <f>IF(L6="Preventivo",25%,IF(L6="Detectivo",15%,IF(L6="Correctivo",10%,0%)))</f>
        <v>0.1</v>
      </c>
      <c r="N6" s="37" t="s">
        <v>246</v>
      </c>
      <c r="O6" s="39">
        <f t="shared" ref="O6" si="2">IF(N6="Automático",25%,IF(N6="Manual",15%,0%))</f>
        <v>0.15</v>
      </c>
      <c r="P6" s="45">
        <f t="shared" ref="P6" si="3">M6+O6</f>
        <v>0.25</v>
      </c>
      <c r="Q6" s="37" t="s">
        <v>116</v>
      </c>
      <c r="R6" s="37" t="s">
        <v>229</v>
      </c>
      <c r="S6" s="37" t="s">
        <v>116</v>
      </c>
      <c r="T6" s="39">
        <f>T5</f>
        <v>0.28799999999999998</v>
      </c>
      <c r="U6" s="46">
        <f>U5-(U5*P6)</f>
        <v>0.60000000000000009</v>
      </c>
      <c r="V6" s="131"/>
      <c r="W6" s="128"/>
      <c r="X6" s="131"/>
      <c r="Y6" s="128"/>
      <c r="Z6" s="131"/>
      <c r="AA6" s="131"/>
      <c r="AB6" s="78" t="s">
        <v>602</v>
      </c>
      <c r="AC6" s="140"/>
      <c r="AD6" s="79">
        <v>46022</v>
      </c>
    </row>
    <row r="7" spans="1:30" ht="39" customHeight="1" x14ac:dyDescent="0.25">
      <c r="A7" s="138"/>
      <c r="B7" s="138"/>
      <c r="C7" s="138"/>
      <c r="D7" s="131"/>
      <c r="E7" s="135"/>
      <c r="F7" s="131"/>
      <c r="G7" s="135"/>
      <c r="H7" s="131"/>
      <c r="I7" s="37"/>
      <c r="J7" s="38"/>
      <c r="K7" s="38"/>
      <c r="L7" s="38"/>
      <c r="M7" s="39"/>
      <c r="N7" s="37"/>
      <c r="O7" s="39"/>
      <c r="P7" s="45"/>
      <c r="Q7" s="37"/>
      <c r="R7" s="37"/>
      <c r="S7" s="37"/>
      <c r="T7" s="39"/>
      <c r="U7" s="46"/>
      <c r="V7" s="131"/>
      <c r="W7" s="128"/>
      <c r="X7" s="131"/>
      <c r="Y7" s="128"/>
      <c r="Z7" s="131"/>
      <c r="AA7" s="131"/>
      <c r="AB7" s="78" t="s">
        <v>603</v>
      </c>
      <c r="AC7" s="140"/>
      <c r="AD7" s="79">
        <v>45808</v>
      </c>
    </row>
    <row r="8" spans="1:30" ht="38.25" customHeight="1" x14ac:dyDescent="0.25">
      <c r="A8" s="138"/>
      <c r="B8" s="138"/>
      <c r="C8" s="138"/>
      <c r="D8" s="131"/>
      <c r="E8" s="135"/>
      <c r="F8" s="131"/>
      <c r="G8" s="135"/>
      <c r="H8" s="131"/>
      <c r="I8" s="37"/>
      <c r="J8" s="38"/>
      <c r="K8" s="38"/>
      <c r="L8" s="38"/>
      <c r="M8" s="39"/>
      <c r="N8" s="37"/>
      <c r="O8" s="39"/>
      <c r="P8" s="45"/>
      <c r="Q8" s="37"/>
      <c r="R8" s="37"/>
      <c r="S8" s="37"/>
      <c r="T8" s="39"/>
      <c r="U8" s="46"/>
      <c r="V8" s="131"/>
      <c r="W8" s="128"/>
      <c r="X8" s="131"/>
      <c r="Y8" s="128"/>
      <c r="Z8" s="131"/>
      <c r="AA8" s="131"/>
      <c r="AB8" s="78" t="s">
        <v>604</v>
      </c>
      <c r="AC8" s="140"/>
      <c r="AD8" s="79">
        <v>46022</v>
      </c>
    </row>
    <row r="9" spans="1:30" ht="49.5" customHeight="1" x14ac:dyDescent="0.25">
      <c r="A9" s="139"/>
      <c r="B9" s="139"/>
      <c r="C9" s="139"/>
      <c r="D9" s="132"/>
      <c r="E9" s="136"/>
      <c r="F9" s="132"/>
      <c r="G9" s="136"/>
      <c r="H9" s="132"/>
      <c r="I9" s="37"/>
      <c r="J9" s="38"/>
      <c r="K9" s="38"/>
      <c r="L9" s="38"/>
      <c r="M9" s="39"/>
      <c r="N9" s="37"/>
      <c r="O9" s="39"/>
      <c r="P9" s="45"/>
      <c r="Q9" s="37"/>
      <c r="R9" s="37"/>
      <c r="S9" s="37"/>
      <c r="T9" s="39"/>
      <c r="U9" s="46"/>
      <c r="V9" s="132"/>
      <c r="W9" s="129"/>
      <c r="X9" s="132"/>
      <c r="Y9" s="129"/>
      <c r="Z9" s="132"/>
      <c r="AA9" s="132"/>
      <c r="AB9" s="78" t="s">
        <v>605</v>
      </c>
      <c r="AC9" s="140"/>
      <c r="AD9" s="79">
        <v>46022</v>
      </c>
    </row>
    <row r="10" spans="1:30" ht="93" customHeight="1" x14ac:dyDescent="0.25">
      <c r="A10" s="137" t="str">
        <f>valoracion_riesgo!A4</f>
        <v>r-002</v>
      </c>
      <c r="B10" s="137" t="str">
        <f>VLOOKUP(A10,identificacion_riesgos!$A$2:$F$19,5)</f>
        <v>Posilibidad de pérdida de la confidencialidad, integridad o disponibilidad de los documentos que reposan en el archivo de gestión de la dependencia debido a la ausencia de personal que los custodie y el interés de agentes internos o externos por sustraerlos</v>
      </c>
      <c r="C10" s="137" t="str">
        <f>VLOOKUP(A10,identificacion_riesgos!$A$2:$F$19,6)</f>
        <v>Sanciones por parte de entes de control por perdida de la confidencialidad, integridad o disponibilidad de la información</v>
      </c>
      <c r="D10" s="130" t="str">
        <f>VLOOKUP(A10,valoracion_riesgo!$A$2:$D$4,2)</f>
        <v>Media</v>
      </c>
      <c r="E10" s="134">
        <f>IF(D10="Muy Alta",1,IF(D10="Alta",0.8,IF(D10="Media",0.6,IF(D10="Baja",0.4,IF(D10="Muy Baja",0.2)))))</f>
        <v>0.6</v>
      </c>
      <c r="F10" s="130" t="str">
        <f>VLOOKUP(A10,valoracion_riesgo!$A$2:$D$4,3)</f>
        <v>Mayor</v>
      </c>
      <c r="G10" s="134">
        <f>IF(F10="Catastrófico",1,IF(F10="Mayor",0.8,IF(F10="Moderado",0.6,IF(F10="Menor",0.4,IF(F10="Leve",0.2)))))</f>
        <v>0.8</v>
      </c>
      <c r="H10" s="130" t="str">
        <f>VLOOKUP(A10,valoracion_riesgo!$A$2:$D$41,4)</f>
        <v>Zona de riesgo alta</v>
      </c>
      <c r="I10" s="40" t="s">
        <v>576</v>
      </c>
      <c r="J10" s="38"/>
      <c r="K10" s="38" t="s">
        <v>571</v>
      </c>
      <c r="L10" s="38" t="s">
        <v>245</v>
      </c>
      <c r="M10" s="39">
        <f>IF(L10="Preventivo",25%,IF(L10="Detectivo",15%,IF(L10="Correctivo",10%,0%)))</f>
        <v>0.1</v>
      </c>
      <c r="N10" s="37" t="s">
        <v>246</v>
      </c>
      <c r="O10" s="39">
        <f>IF(N10="Automático",25%,IF(N10="Manual",15%,0%))</f>
        <v>0.15</v>
      </c>
      <c r="P10" s="45">
        <f>M10+O10</f>
        <v>0.25</v>
      </c>
      <c r="Q10" s="37" t="s">
        <v>116</v>
      </c>
      <c r="R10" s="37" t="s">
        <v>229</v>
      </c>
      <c r="S10" s="37" t="s">
        <v>116</v>
      </c>
      <c r="T10" s="39">
        <f>+E10</f>
        <v>0.6</v>
      </c>
      <c r="U10" s="39">
        <f>G10-(G10*P10)</f>
        <v>0.60000000000000009</v>
      </c>
      <c r="V10" s="130" t="str">
        <f>IF(AND(W10&lt;=100%,W10&gt;80%),"Muy alta",IF(AND(W10&lt;=80%,W10&gt;60%),"Alta",IF(AND(W10&lt;=60%,W10&gt;40%),"Media",IF(AND(W10&lt;=40%,W10&gt;20%),"Baja",IF(AND(W10&lt;=20%,W10&gt;=0%),"Muy Baja")))))</f>
        <v>Baja</v>
      </c>
      <c r="W10" s="133">
        <f>+T12</f>
        <v>0.216</v>
      </c>
      <c r="X10" s="130" t="str">
        <f>IF(AND(Y10&lt;=1,Y10&gt;0.8),"Catastrófico",IF(AND(Y10&lt;=0.8,Y10&gt;0.6),"Mayor",IF(AND(Y10&lt;=0.6,Y10&gt;0.4),"Moderado",IF(AND(Y10&lt;=0.4,Y10&gt;0.2),"Menor",IF(AND(Y10&lt;=0.2,Y10&gt;=0),"Leve")))))</f>
        <v>Moderado</v>
      </c>
      <c r="Y10" s="133">
        <f>+U12</f>
        <v>0.60000000000000009</v>
      </c>
      <c r="Z10" s="130" t="str">
        <f>IF(V10&lt;&gt;"",IF(X10&lt;&gt;"",
IF(AND(V10 = "Muy Baja",X10 = "Leve"), "Zona de riesgo baja",
IF(AND(V10 = "Muy Baja",X10 = "Menor"), "Zona de riesgo baja",
IF(AND(V10 = "Muy Baja",X10 = "Moderado"), "Zona de riesgo moderada",
IF(AND(V10 = "Muy Baja",X10 = "Mayor"), "Zona de riesgo alta",
IF(AND(V10 = "Muy Baja",X10 = "Catastrófico"), "Zona de riesgo extrema",
IF(AND(V10 = "Baja",X10 = "Leve"), "Zona de riesgo baja",
IF(AND(V10 = "Baja",X10 = "Menor"), "Zona de riesgo moderada",
IF(AND(V10 = "Baja",X10 = "Moderado"), "Zona de riesgo moderada",
IF(AND(V10 = "Baja",X10 = "Mayor"), "Zona de riesgo alta",
IF(AND(V10 = "Baja",X10 = "Catastrófico"), "Zona de riesgo extrema",
IF(AND(V10 = "Media",X10 = "Leve"), "Zona de riesgo moderada",
IF(AND(V10 = "Media",X10 = "Menor"), "Zona de riesgo moderada",
IF(AND(V10 = "Media",X10 = "Moderado"), " Zona de riesgo moderada",
IF(AND(V10 = "Media",X10 = "Mayor"), "Zona de riesgo alta",
IF(AND(V10 = "Media",X10 = "Catastrófico"), "Zona de riesgo extrema",
IF(AND(V10 = "Alta",X10 = "Leve"), "Zona de riesgo moderada",
IF(AND(V10 = "Alta",X10 = "Menor"), "Zona de riesgo moderada",
IF(AND(V10 = "Alta",X10 = "Moderado"), "Zona de riesgo alta",
IF(AND(V10 = "Alta",X10 = "Mayor"), "Zona de riesgo alta",
IF(AND(V10 = "Alta",X10 = "Catastrófico"), "Zona de riesgo extrema",
IF(AND(V10 = "Muy Alta",X10 = "Leve"), "Zona de riesgo alta",
IF(AND(V10 = "Muy Alta",X10 = "Menor"), "Zona de riesgo alta",
IF(AND(V10 = "Muy Alta",X10 = "Moderado"), "Zona de riesgo alta",
IF(AND(V10 = "Muy Alta",X10 = "Mayor"), "Zona de riesgo alta",
IF(AND(V10 = "Muy Alta",X10 = "Catastrófico"), "Zona de riesgo extrema",
))))))))))))))))))))))))),"N/A"),"N/A")</f>
        <v>Zona de riesgo moderada</v>
      </c>
      <c r="AA10" s="130" t="s">
        <v>240</v>
      </c>
      <c r="AB10" s="78" t="s">
        <v>606</v>
      </c>
      <c r="AC10" s="140" t="s">
        <v>599</v>
      </c>
      <c r="AD10" s="79">
        <v>46022</v>
      </c>
    </row>
    <row r="11" spans="1:30" ht="78.75" customHeight="1" x14ac:dyDescent="0.25">
      <c r="A11" s="138"/>
      <c r="B11" s="138"/>
      <c r="C11" s="138"/>
      <c r="D11" s="131"/>
      <c r="E11" s="135"/>
      <c r="F11" s="131"/>
      <c r="G11" s="135"/>
      <c r="H11" s="131"/>
      <c r="I11" s="37" t="s">
        <v>573</v>
      </c>
      <c r="J11" s="38" t="s">
        <v>571</v>
      </c>
      <c r="K11" s="38"/>
      <c r="L11" s="38" t="s">
        <v>227</v>
      </c>
      <c r="M11" s="39">
        <f>IF(L11="Preventivo",25%,IF(L11="Detectivo",15%,IF(L11="Correctivo",10%,0%)))</f>
        <v>0.25</v>
      </c>
      <c r="N11" s="37" t="s">
        <v>246</v>
      </c>
      <c r="O11" s="39">
        <f>IF(N11="Automático",25%,IF(N11="Manual",15%,0%))</f>
        <v>0.15</v>
      </c>
      <c r="P11" s="45">
        <f>M11+O11</f>
        <v>0.4</v>
      </c>
      <c r="Q11" s="37" t="s">
        <v>116</v>
      </c>
      <c r="R11" s="37" t="s">
        <v>229</v>
      </c>
      <c r="S11" s="37" t="s">
        <v>116</v>
      </c>
      <c r="T11" s="39">
        <f>T10-(T10*P11)</f>
        <v>0.36</v>
      </c>
      <c r="U11" s="46">
        <f>+U10</f>
        <v>0.60000000000000009</v>
      </c>
      <c r="V11" s="131"/>
      <c r="W11" s="128"/>
      <c r="X11" s="131"/>
      <c r="Y11" s="128"/>
      <c r="Z11" s="131"/>
      <c r="AA11" s="131"/>
      <c r="AB11" s="78" t="s">
        <v>607</v>
      </c>
      <c r="AC11" s="140"/>
      <c r="AD11" s="79">
        <v>45900</v>
      </c>
    </row>
    <row r="12" spans="1:30" ht="81" customHeight="1" x14ac:dyDescent="0.25">
      <c r="A12" s="138"/>
      <c r="B12" s="138"/>
      <c r="C12" s="138"/>
      <c r="D12" s="131"/>
      <c r="E12" s="135"/>
      <c r="F12" s="131"/>
      <c r="G12" s="135"/>
      <c r="H12" s="131"/>
      <c r="I12" s="37" t="s">
        <v>574</v>
      </c>
      <c r="J12" s="38" t="s">
        <v>571</v>
      </c>
      <c r="K12" s="38"/>
      <c r="L12" s="38" t="s">
        <v>227</v>
      </c>
      <c r="M12" s="39">
        <f t="shared" ref="M12" si="4">IF(L12="Preventivo",25%,IF(L12="Detectivo",15%,IF(L12="Correctivo",10%,0%)))</f>
        <v>0.25</v>
      </c>
      <c r="N12" s="37" t="s">
        <v>246</v>
      </c>
      <c r="O12" s="39">
        <f t="shared" ref="O12" si="5">IF(N12="Automático",25%,IF(N12="Manual",15%,0%))</f>
        <v>0.15</v>
      </c>
      <c r="P12" s="45">
        <f t="shared" ref="P12" si="6">M12+O12</f>
        <v>0.4</v>
      </c>
      <c r="Q12" s="37"/>
      <c r="R12" s="37" t="s">
        <v>229</v>
      </c>
      <c r="S12" s="37" t="s">
        <v>116</v>
      </c>
      <c r="T12" s="39">
        <f>T11-(T11*P11)</f>
        <v>0.216</v>
      </c>
      <c r="U12" s="46">
        <f>U11</f>
        <v>0.60000000000000009</v>
      </c>
      <c r="V12" s="131"/>
      <c r="W12" s="128"/>
      <c r="X12" s="131"/>
      <c r="Y12" s="128"/>
      <c r="Z12" s="131"/>
      <c r="AA12" s="131"/>
      <c r="AB12" s="78" t="s">
        <v>608</v>
      </c>
      <c r="AC12" s="140"/>
      <c r="AD12" s="79">
        <v>45839</v>
      </c>
    </row>
    <row r="13" spans="1:30" ht="54.75" customHeight="1" x14ac:dyDescent="0.25">
      <c r="A13" s="139"/>
      <c r="B13" s="139"/>
      <c r="C13" s="139"/>
      <c r="D13" s="132"/>
      <c r="E13" s="136"/>
      <c r="F13" s="132"/>
      <c r="G13" s="136"/>
      <c r="H13" s="132"/>
      <c r="I13" s="37"/>
      <c r="J13" s="38"/>
      <c r="K13" s="38"/>
      <c r="L13" s="38"/>
      <c r="M13" s="39"/>
      <c r="N13" s="37"/>
      <c r="O13" s="39"/>
      <c r="P13" s="45"/>
      <c r="Q13" s="37"/>
      <c r="R13" s="37"/>
      <c r="S13" s="37"/>
      <c r="T13" s="39"/>
      <c r="U13" s="46"/>
      <c r="V13" s="132"/>
      <c r="W13" s="129"/>
      <c r="X13" s="132"/>
      <c r="Y13" s="129"/>
      <c r="Z13" s="132"/>
      <c r="AA13" s="132"/>
      <c r="AB13" s="78" t="s">
        <v>609</v>
      </c>
      <c r="AC13" s="140"/>
      <c r="AD13" s="79">
        <v>45839</v>
      </c>
    </row>
    <row r="14" spans="1:30" x14ac:dyDescent="0.25">
      <c r="A14" s="137"/>
      <c r="B14" s="137"/>
      <c r="C14" s="137"/>
      <c r="D14" s="130"/>
      <c r="E14" s="134"/>
      <c r="F14" s="130"/>
      <c r="G14" s="134"/>
      <c r="H14" s="130"/>
      <c r="I14" s="37"/>
      <c r="J14" s="38"/>
      <c r="K14" s="38"/>
      <c r="L14" s="38"/>
      <c r="M14" s="39"/>
      <c r="N14" s="37"/>
      <c r="O14" s="39"/>
      <c r="P14" s="45"/>
      <c r="Q14" s="37"/>
      <c r="R14" s="37"/>
      <c r="S14" s="37"/>
      <c r="T14" s="39"/>
      <c r="U14" s="46"/>
      <c r="V14" s="130"/>
      <c r="W14" s="133"/>
      <c r="X14" s="130"/>
      <c r="Y14" s="133"/>
      <c r="Z14" s="130"/>
      <c r="AA14" s="130"/>
      <c r="AB14" s="127"/>
      <c r="AC14" s="127"/>
      <c r="AD14" s="127"/>
    </row>
    <row r="15" spans="1:30" x14ac:dyDescent="0.25">
      <c r="A15" s="138"/>
      <c r="B15" s="138"/>
      <c r="C15" s="138"/>
      <c r="D15" s="131"/>
      <c r="E15" s="135"/>
      <c r="F15" s="131"/>
      <c r="G15" s="135"/>
      <c r="H15" s="131"/>
      <c r="I15" s="37"/>
      <c r="J15" s="38"/>
      <c r="K15" s="38"/>
      <c r="L15" s="38"/>
      <c r="M15" s="39"/>
      <c r="N15" s="37"/>
      <c r="O15" s="39"/>
      <c r="P15" s="45"/>
      <c r="Q15" s="37"/>
      <c r="R15" s="37"/>
      <c r="S15" s="37"/>
      <c r="T15" s="39"/>
      <c r="U15" s="46"/>
      <c r="V15" s="131"/>
      <c r="W15" s="128"/>
      <c r="X15" s="131"/>
      <c r="Y15" s="128"/>
      <c r="Z15" s="131"/>
      <c r="AA15" s="131"/>
      <c r="AB15" s="128"/>
      <c r="AC15" s="128"/>
      <c r="AD15" s="128"/>
    </row>
    <row r="16" spans="1:30" x14ac:dyDescent="0.25">
      <c r="A16" s="138"/>
      <c r="B16" s="138"/>
      <c r="C16" s="138"/>
      <c r="D16" s="131"/>
      <c r="E16" s="135"/>
      <c r="F16" s="131"/>
      <c r="G16" s="135"/>
      <c r="H16" s="131"/>
      <c r="I16" s="37"/>
      <c r="J16" s="38"/>
      <c r="K16" s="38"/>
      <c r="L16" s="38"/>
      <c r="M16" s="39"/>
      <c r="N16" s="37"/>
      <c r="O16" s="39"/>
      <c r="P16" s="45"/>
      <c r="Q16" s="37"/>
      <c r="R16" s="37"/>
      <c r="S16" s="37"/>
      <c r="T16" s="39"/>
      <c r="U16" s="46"/>
      <c r="V16" s="131"/>
      <c r="W16" s="128"/>
      <c r="X16" s="131"/>
      <c r="Y16" s="128"/>
      <c r="Z16" s="131"/>
      <c r="AA16" s="131"/>
      <c r="AB16" s="128"/>
      <c r="AC16" s="128"/>
      <c r="AD16" s="128"/>
    </row>
    <row r="17" spans="1:30" x14ac:dyDescent="0.25">
      <c r="A17" s="139"/>
      <c r="B17" s="139"/>
      <c r="C17" s="139"/>
      <c r="D17" s="132"/>
      <c r="E17" s="136"/>
      <c r="F17" s="132"/>
      <c r="G17" s="136"/>
      <c r="H17" s="132"/>
      <c r="I17" s="37"/>
      <c r="J17" s="38"/>
      <c r="K17" s="38"/>
      <c r="L17" s="38"/>
      <c r="M17" s="39"/>
      <c r="N17" s="37"/>
      <c r="O17" s="39"/>
      <c r="P17" s="45"/>
      <c r="Q17" s="37"/>
      <c r="R17" s="37"/>
      <c r="S17" s="37"/>
      <c r="T17" s="39"/>
      <c r="U17" s="46"/>
      <c r="V17" s="132"/>
      <c r="W17" s="129"/>
      <c r="X17" s="132"/>
      <c r="Y17" s="129"/>
      <c r="Z17" s="132"/>
      <c r="AA17" s="132"/>
      <c r="AB17" s="129"/>
      <c r="AC17" s="129"/>
      <c r="AD17" s="129"/>
    </row>
    <row r="18" spans="1:30" x14ac:dyDescent="0.25">
      <c r="A18" s="137"/>
      <c r="B18" s="137"/>
      <c r="C18" s="137"/>
      <c r="D18" s="130"/>
      <c r="E18" s="134"/>
      <c r="F18" s="130"/>
      <c r="G18" s="134"/>
      <c r="H18" s="130"/>
      <c r="I18" s="37"/>
      <c r="J18" s="38"/>
      <c r="K18" s="38"/>
      <c r="L18" s="38"/>
      <c r="M18" s="39"/>
      <c r="N18" s="37"/>
      <c r="O18" s="39"/>
      <c r="P18" s="45"/>
      <c r="Q18" s="37"/>
      <c r="R18" s="37"/>
      <c r="S18" s="37"/>
      <c r="T18" s="39"/>
      <c r="U18" s="46"/>
      <c r="V18" s="130"/>
      <c r="W18" s="133"/>
      <c r="X18" s="130"/>
      <c r="Y18" s="133"/>
      <c r="Z18" s="130"/>
      <c r="AA18" s="130"/>
      <c r="AB18" s="127"/>
      <c r="AC18" s="127"/>
      <c r="AD18" s="127"/>
    </row>
    <row r="19" spans="1:30" x14ac:dyDescent="0.25">
      <c r="A19" s="138"/>
      <c r="B19" s="138"/>
      <c r="C19" s="138"/>
      <c r="D19" s="131"/>
      <c r="E19" s="135"/>
      <c r="F19" s="131"/>
      <c r="G19" s="135"/>
      <c r="H19" s="131"/>
      <c r="I19" s="37"/>
      <c r="J19" s="38"/>
      <c r="K19" s="38"/>
      <c r="L19" s="38"/>
      <c r="M19" s="39"/>
      <c r="N19" s="37"/>
      <c r="O19" s="39"/>
      <c r="P19" s="45"/>
      <c r="Q19" s="37"/>
      <c r="R19" s="37"/>
      <c r="S19" s="37"/>
      <c r="T19" s="39"/>
      <c r="U19" s="46"/>
      <c r="V19" s="131"/>
      <c r="W19" s="128"/>
      <c r="X19" s="131"/>
      <c r="Y19" s="128"/>
      <c r="Z19" s="131"/>
      <c r="AA19" s="131"/>
      <c r="AB19" s="128"/>
      <c r="AC19" s="128"/>
      <c r="AD19" s="128"/>
    </row>
    <row r="20" spans="1:30" x14ac:dyDescent="0.25">
      <c r="A20" s="138"/>
      <c r="B20" s="138"/>
      <c r="C20" s="138"/>
      <c r="D20" s="131"/>
      <c r="E20" s="135"/>
      <c r="F20" s="131"/>
      <c r="G20" s="135"/>
      <c r="H20" s="131"/>
      <c r="I20" s="37"/>
      <c r="J20" s="38"/>
      <c r="K20" s="38"/>
      <c r="L20" s="38"/>
      <c r="M20" s="39"/>
      <c r="N20" s="37"/>
      <c r="O20" s="39"/>
      <c r="P20" s="45"/>
      <c r="Q20" s="37"/>
      <c r="R20" s="37"/>
      <c r="S20" s="37"/>
      <c r="T20" s="39"/>
      <c r="U20" s="46"/>
      <c r="V20" s="131"/>
      <c r="W20" s="128"/>
      <c r="X20" s="131"/>
      <c r="Y20" s="128"/>
      <c r="Z20" s="131"/>
      <c r="AA20" s="131"/>
      <c r="AB20" s="128"/>
      <c r="AC20" s="128"/>
      <c r="AD20" s="128"/>
    </row>
    <row r="21" spans="1:30" x14ac:dyDescent="0.25">
      <c r="A21" s="139"/>
      <c r="B21" s="139"/>
      <c r="C21" s="139"/>
      <c r="D21" s="132"/>
      <c r="E21" s="136"/>
      <c r="F21" s="132"/>
      <c r="G21" s="136"/>
      <c r="H21" s="132"/>
      <c r="I21" s="37"/>
      <c r="J21" s="38"/>
      <c r="K21" s="38"/>
      <c r="L21" s="38"/>
      <c r="M21" s="39"/>
      <c r="N21" s="37"/>
      <c r="O21" s="39"/>
      <c r="P21" s="45"/>
      <c r="Q21" s="37"/>
      <c r="R21" s="37"/>
      <c r="S21" s="37"/>
      <c r="T21" s="39"/>
      <c r="U21" s="46"/>
      <c r="V21" s="132"/>
      <c r="W21" s="129"/>
      <c r="X21" s="132"/>
      <c r="Y21" s="129"/>
      <c r="Z21" s="132"/>
      <c r="AA21" s="132"/>
      <c r="AB21" s="129"/>
      <c r="AC21" s="129"/>
      <c r="AD21" s="129"/>
    </row>
    <row r="22" spans="1:30" x14ac:dyDescent="0.25">
      <c r="A22" s="137"/>
      <c r="B22" s="137"/>
      <c r="C22" s="137"/>
      <c r="D22" s="130"/>
      <c r="E22" s="134"/>
      <c r="F22" s="130"/>
      <c r="G22" s="134"/>
      <c r="H22" s="130"/>
      <c r="I22" s="37"/>
      <c r="J22" s="38"/>
      <c r="K22" s="38"/>
      <c r="L22" s="38"/>
      <c r="M22" s="39"/>
      <c r="N22" s="37"/>
      <c r="O22" s="39"/>
      <c r="P22" s="45"/>
      <c r="Q22" s="37"/>
      <c r="R22" s="37"/>
      <c r="S22" s="37"/>
      <c r="T22" s="39"/>
      <c r="U22" s="46"/>
      <c r="V22" s="130"/>
      <c r="W22" s="133"/>
      <c r="X22" s="130"/>
      <c r="Y22" s="133"/>
      <c r="Z22" s="130"/>
      <c r="AA22" s="130"/>
      <c r="AB22" s="127"/>
      <c r="AC22" s="127"/>
      <c r="AD22" s="127"/>
    </row>
    <row r="23" spans="1:30" x14ac:dyDescent="0.25">
      <c r="A23" s="138"/>
      <c r="B23" s="138"/>
      <c r="C23" s="138"/>
      <c r="D23" s="131"/>
      <c r="E23" s="135"/>
      <c r="F23" s="131"/>
      <c r="G23" s="135"/>
      <c r="H23" s="131"/>
      <c r="I23" s="37"/>
      <c r="J23" s="38"/>
      <c r="K23" s="38"/>
      <c r="L23" s="38"/>
      <c r="M23" s="39"/>
      <c r="N23" s="37"/>
      <c r="O23" s="39"/>
      <c r="P23" s="45"/>
      <c r="Q23" s="37"/>
      <c r="R23" s="37"/>
      <c r="S23" s="37"/>
      <c r="T23" s="39"/>
      <c r="U23" s="46"/>
      <c r="V23" s="131"/>
      <c r="W23" s="128"/>
      <c r="X23" s="131"/>
      <c r="Y23" s="128"/>
      <c r="Z23" s="131"/>
      <c r="AA23" s="131"/>
      <c r="AB23" s="128"/>
      <c r="AC23" s="128"/>
      <c r="AD23" s="128"/>
    </row>
    <row r="24" spans="1:30" x14ac:dyDescent="0.25">
      <c r="A24" s="138"/>
      <c r="B24" s="138"/>
      <c r="C24" s="138"/>
      <c r="D24" s="131"/>
      <c r="E24" s="135"/>
      <c r="F24" s="131"/>
      <c r="G24" s="135"/>
      <c r="H24" s="131"/>
      <c r="I24" s="37"/>
      <c r="J24" s="38"/>
      <c r="K24" s="38"/>
      <c r="L24" s="38"/>
      <c r="M24" s="39"/>
      <c r="N24" s="37"/>
      <c r="O24" s="39"/>
      <c r="P24" s="45"/>
      <c r="Q24" s="37"/>
      <c r="R24" s="37"/>
      <c r="S24" s="37"/>
      <c r="T24" s="39"/>
      <c r="U24" s="46"/>
      <c r="V24" s="131"/>
      <c r="W24" s="128"/>
      <c r="X24" s="131"/>
      <c r="Y24" s="128"/>
      <c r="Z24" s="131"/>
      <c r="AA24" s="131"/>
      <c r="AB24" s="128"/>
      <c r="AC24" s="128"/>
      <c r="AD24" s="128"/>
    </row>
    <row r="25" spans="1:30" x14ac:dyDescent="0.25">
      <c r="A25" s="139"/>
      <c r="B25" s="139"/>
      <c r="C25" s="139"/>
      <c r="D25" s="132"/>
      <c r="E25" s="136"/>
      <c r="F25" s="132"/>
      <c r="G25" s="136"/>
      <c r="H25" s="132"/>
      <c r="I25" s="37"/>
      <c r="J25" s="38"/>
      <c r="K25" s="38"/>
      <c r="L25" s="38"/>
      <c r="M25" s="39"/>
      <c r="N25" s="37"/>
      <c r="O25" s="39"/>
      <c r="P25" s="45"/>
      <c r="Q25" s="37"/>
      <c r="R25" s="37"/>
      <c r="S25" s="37"/>
      <c r="T25" s="39"/>
      <c r="U25" s="46"/>
      <c r="V25" s="132"/>
      <c r="W25" s="129"/>
      <c r="X25" s="132"/>
      <c r="Y25" s="129"/>
      <c r="Z25" s="132"/>
      <c r="AA25" s="132"/>
      <c r="AB25" s="129"/>
      <c r="AC25" s="129"/>
      <c r="AD25" s="129"/>
    </row>
  </sheetData>
  <mergeCells count="106">
    <mergeCell ref="AC1:AD1"/>
    <mergeCell ref="C1:AB1"/>
    <mergeCell ref="A1:B1"/>
    <mergeCell ref="H10:H13"/>
    <mergeCell ref="V10:V13"/>
    <mergeCell ref="B4:B9"/>
    <mergeCell ref="C4:C9"/>
    <mergeCell ref="H4:H9"/>
    <mergeCell ref="E4:E9"/>
    <mergeCell ref="D4:D9"/>
    <mergeCell ref="F4:F9"/>
    <mergeCell ref="G4:G9"/>
    <mergeCell ref="F10:F13"/>
    <mergeCell ref="G10:G13"/>
    <mergeCell ref="Z2:Z3"/>
    <mergeCell ref="AA2:AA3"/>
    <mergeCell ref="AB2:AB3"/>
    <mergeCell ref="AC2:AC3"/>
    <mergeCell ref="AD2:AD3"/>
    <mergeCell ref="A2:A3"/>
    <mergeCell ref="A4:A9"/>
    <mergeCell ref="W2:W3"/>
    <mergeCell ref="X2:X3"/>
    <mergeCell ref="AC4:AC9"/>
    <mergeCell ref="AC10:AC13"/>
    <mergeCell ref="Y2:Y3"/>
    <mergeCell ref="T2:T3"/>
    <mergeCell ref="I2:I3"/>
    <mergeCell ref="B2:B3"/>
    <mergeCell ref="C2:C3"/>
    <mergeCell ref="H2:H3"/>
    <mergeCell ref="E2:E3"/>
    <mergeCell ref="D2:D3"/>
    <mergeCell ref="F2:F3"/>
    <mergeCell ref="G2:G3"/>
    <mergeCell ref="U2:U3"/>
    <mergeCell ref="V2:V3"/>
    <mergeCell ref="J2:K2"/>
    <mergeCell ref="L2:S2"/>
    <mergeCell ref="AA10:AA13"/>
    <mergeCell ref="AA4:AA9"/>
    <mergeCell ref="A10:A13"/>
    <mergeCell ref="D10:D13"/>
    <mergeCell ref="E10:E13"/>
    <mergeCell ref="B10:B13"/>
    <mergeCell ref="C10:C13"/>
    <mergeCell ref="W4:W9"/>
    <mergeCell ref="X4:X9"/>
    <mergeCell ref="Y4:Y9"/>
    <mergeCell ref="Z4:Z9"/>
    <mergeCell ref="V4:V9"/>
    <mergeCell ref="H14:H17"/>
    <mergeCell ref="V14:V17"/>
    <mergeCell ref="W14:W17"/>
    <mergeCell ref="X14:X17"/>
    <mergeCell ref="Y14:Y17"/>
    <mergeCell ref="Z14:Z17"/>
    <mergeCell ref="W10:W13"/>
    <mergeCell ref="X10:X13"/>
    <mergeCell ref="Y10:Y13"/>
    <mergeCell ref="Z10:Z13"/>
    <mergeCell ref="AD18:AD21"/>
    <mergeCell ref="AA14:AA17"/>
    <mergeCell ref="AB14:AB17"/>
    <mergeCell ref="AC14:AC17"/>
    <mergeCell ref="AD14:AD17"/>
    <mergeCell ref="A18:A21"/>
    <mergeCell ref="B18:B21"/>
    <mergeCell ref="C18:C21"/>
    <mergeCell ref="D18:D21"/>
    <mergeCell ref="E18:E21"/>
    <mergeCell ref="F18:F21"/>
    <mergeCell ref="G18:G21"/>
    <mergeCell ref="H18:H21"/>
    <mergeCell ref="V18:V21"/>
    <mergeCell ref="W18:W21"/>
    <mergeCell ref="X18:X21"/>
    <mergeCell ref="Y18:Y21"/>
    <mergeCell ref="A14:A17"/>
    <mergeCell ref="B14:B17"/>
    <mergeCell ref="C14:C17"/>
    <mergeCell ref="D14:D17"/>
    <mergeCell ref="E14:E17"/>
    <mergeCell ref="F14:F17"/>
    <mergeCell ref="G14:G17"/>
    <mergeCell ref="A22:A25"/>
    <mergeCell ref="B22:B25"/>
    <mergeCell ref="C22:C25"/>
    <mergeCell ref="D22:D25"/>
    <mergeCell ref="E22:E25"/>
    <mergeCell ref="Z18:Z21"/>
    <mergeCell ref="AA18:AA21"/>
    <mergeCell ref="AB18:AB21"/>
    <mergeCell ref="AC18:AC21"/>
    <mergeCell ref="AC22:AC25"/>
    <mergeCell ref="AD22:AD25"/>
    <mergeCell ref="X22:X25"/>
    <mergeCell ref="Y22:Y25"/>
    <mergeCell ref="Z22:Z25"/>
    <mergeCell ref="AA22:AA25"/>
    <mergeCell ref="AB22:AB25"/>
    <mergeCell ref="F22:F25"/>
    <mergeCell ref="G22:G25"/>
    <mergeCell ref="H22:H25"/>
    <mergeCell ref="V22:V25"/>
    <mergeCell ref="W22:W25"/>
  </mergeCells>
  <conditionalFormatting sqref="H4 H10 H14 H18 H22">
    <cfRule type="containsText" dxfId="19" priority="25" operator="containsText" text="Zona de riesgo baja">
      <formula>NOT(ISERROR(SEARCH("Zona de riesgo baja",H4)))</formula>
    </cfRule>
    <cfRule type="containsText" dxfId="18" priority="26" operator="containsText" text="Zona de riesgo moderada">
      <formula>NOT(ISERROR(SEARCH("Zona de riesgo moderada",H4)))</formula>
    </cfRule>
    <cfRule type="containsText" dxfId="17" priority="27" operator="containsText" text="Zona de riesgo alta">
      <formula>NOT(ISERROR(SEARCH("Zona de riesgo alta",H4)))</formula>
    </cfRule>
    <cfRule type="containsText" dxfId="16" priority="28" operator="containsText" text="Zona de riesgo extrema">
      <formula>NOT(ISERROR(SEARCH("Zona de riesgo extrema",H4)))</formula>
    </cfRule>
  </conditionalFormatting>
  <conditionalFormatting sqref="Z4">
    <cfRule type="containsText" dxfId="15" priority="13" operator="containsText" text="Zona de riesgo baja">
      <formula>NOT(ISERROR(SEARCH("Zona de riesgo baja",Z4)))</formula>
    </cfRule>
    <cfRule type="containsText" dxfId="14" priority="14" operator="containsText" text="Zona de riesgo moderada">
      <formula>NOT(ISERROR(SEARCH("Zona de riesgo moderada",Z4)))</formula>
    </cfRule>
    <cfRule type="containsText" dxfId="13" priority="15" operator="containsText" text="Zona de riesgo alta">
      <formula>NOT(ISERROR(SEARCH("Zona de riesgo alta",Z4)))</formula>
    </cfRule>
    <cfRule type="containsText" dxfId="12" priority="16" operator="containsText" text="Zona de riesgo extrema">
      <formula>NOT(ISERROR(SEARCH("Zona de riesgo extrema",Z4)))</formula>
    </cfRule>
  </conditionalFormatting>
  <conditionalFormatting sqref="Z10">
    <cfRule type="containsText" dxfId="11" priority="1" operator="containsText" text="Zona de riesgo baja">
      <formula>NOT(ISERROR(SEARCH("Zona de riesgo baja",Z10)))</formula>
    </cfRule>
    <cfRule type="containsText" dxfId="10" priority="2" operator="containsText" text="Zona de riesgo moderada">
      <formula>NOT(ISERROR(SEARCH("Zona de riesgo moderada",Z10)))</formula>
    </cfRule>
    <cfRule type="containsText" dxfId="9" priority="3" operator="containsText" text="Zona de riesgo alta">
      <formula>NOT(ISERROR(SEARCH("Zona de riesgo alta",Z10)))</formula>
    </cfRule>
    <cfRule type="containsText" dxfId="8" priority="4" operator="containsText" text="Zona de riesgo extrema">
      <formula>NOT(ISERROR(SEARCH("Zona de riesgo extrema",Z10)))</formula>
    </cfRule>
  </conditionalFormatting>
  <conditionalFormatting sqref="Z14 Z18 Z22">
    <cfRule type="containsText" dxfId="7" priority="5" operator="containsText" text="Zona de riesgo baja">
      <formula>NOT(ISERROR(SEARCH("Zona de riesgo baja",Z14)))</formula>
    </cfRule>
    <cfRule type="containsText" dxfId="6" priority="6" operator="containsText" text="Zona de riesgo moderada">
      <formula>NOT(ISERROR(SEARCH("Zona de riesgo moderada",Z14)))</formula>
    </cfRule>
    <cfRule type="containsText" dxfId="5" priority="7" operator="containsText" text="Zona de riesgo alta">
      <formula>NOT(ISERROR(SEARCH("Zona de riesgo alta",Z14)))</formula>
    </cfRule>
    <cfRule type="containsText" dxfId="4" priority="8" operator="containsText" text="Zona de riesgo extrema">
      <formula>NOT(ISERROR(SEARCH("Zona de riesgo extrema",Z14)))</formula>
    </cfRule>
  </conditionalFormatting>
  <dataValidations count="5">
    <dataValidation type="list" allowBlank="1" showInputMessage="1" showErrorMessage="1" sqref="L4:L17" xr:uid="{91421F25-DD8F-4A4E-AFF7-A294C2EC34EC}">
      <formula1>"Preventivo,Correctivo,Detectivo"</formula1>
    </dataValidation>
    <dataValidation type="list" allowBlank="1" showInputMessage="1" showErrorMessage="1" sqref="N4:N17" xr:uid="{4F0065FC-0E92-4DA0-ABC4-B08F904C72D4}">
      <formula1>"Manual,Automático"</formula1>
    </dataValidation>
    <dataValidation type="list" allowBlank="1" showInputMessage="1" showErrorMessage="1" sqref="S4:S17 Q4:Q17" xr:uid="{9A431138-DDBD-43E2-BA4F-D733F7E9FEAA}">
      <formula1>"Si,No"</formula1>
    </dataValidation>
    <dataValidation type="list" allowBlank="1" showInputMessage="1" showErrorMessage="1" sqref="R4:R17" xr:uid="{A260E957-9622-4429-B5BC-C70ACA47226C}">
      <formula1>"Continua,Aleatoria"</formula1>
    </dataValidation>
    <dataValidation type="list" allowBlank="1" showInputMessage="1" showErrorMessage="1" sqref="AA4:AA13"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2026-08-06T20:17:11Z</dcterms:modified>
</cp:coreProperties>
</file>