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pa final" sheetId="1" r:id="rId4"/>
    <sheet state="visible" name="Intructivo" sheetId="2" r:id="rId5"/>
    <sheet state="visible" name="Matriz Calor Inherente" sheetId="3" r:id="rId6"/>
    <sheet state="visible" name="Matriz Calor Residual" sheetId="4" r:id="rId7"/>
    <sheet state="visible" name="Tabla probabilidad" sheetId="5" r:id="rId8"/>
    <sheet state="visible" name="Tabla Impacto" sheetId="6" r:id="rId9"/>
    <sheet state="visible" name="Tabla Valoración controles" sheetId="7" r:id="rId10"/>
    <sheet state="hidden" name="CONTROL DE CAMBIOS" sheetId="8" r:id="rId11"/>
    <sheet state="hidden" name="Opciones Tratamiento" sheetId="9" r:id="rId12"/>
    <sheet state="hidden" name="Hoja1" sheetId="10" r:id="rId13"/>
  </sheets>
  <externalReferences>
    <externalReference r:id="rId14"/>
  </externalReferences>
  <definedNames/>
  <calcPr/>
  <extLst>
    <ext uri="GoogleSheetsCustomDataVersion2">
      <go:sheetsCustomData xmlns:go="http://customooxmlschemas.google.com/" r:id="rId15" roundtripDataChecksum="0Kc00bqbm/D9lJ0hKf3n6mkC0RnJQcQi9EVmdSY4J4A="/>
    </ext>
  </extLst>
</workbook>
</file>

<file path=xl/sharedStrings.xml><?xml version="1.0" encoding="utf-8"?>
<sst xmlns="http://schemas.openxmlformats.org/spreadsheetml/2006/main" count="449" uniqueCount="275">
  <si>
    <t>PROCESO PLANEACIÓN ESTRATÉGICA</t>
  </si>
  <si>
    <t>NOMBRE DE FORMATO:</t>
  </si>
  <si>
    <t>MAPA DE RIESGOS DE GESTIÓN</t>
  </si>
  <si>
    <t>FECHA</t>
  </si>
  <si>
    <t>VERSIÓN</t>
  </si>
  <si>
    <t>CÓDIGO</t>
  </si>
  <si>
    <t>PÁGINA</t>
  </si>
  <si>
    <t>02</t>
  </si>
  <si>
    <t>PE-F-055</t>
  </si>
  <si>
    <t>de</t>
  </si>
  <si>
    <t xml:space="preserve">Formato Mapa Riesgos </t>
  </si>
  <si>
    <t>Proceso/Subproceso:</t>
  </si>
  <si>
    <t>Proceso de Comunicaciones</t>
  </si>
  <si>
    <t>Objetivo:</t>
  </si>
  <si>
    <t>Diseñar y ejecutar estrategias comunicacionales, a través del Plan de Comunicaciones dirigido a los diferentes grupos de valor para la divulgación, promoción y visibilización de información oportuna, accesible, transparente, clara, relevante y fiable de la de la gestión y oferta pública de la Alcaldía de Pasto.</t>
  </si>
  <si>
    <t>Alcance:</t>
  </si>
  <si>
    <t>Inicia con la identificación de necesidades tanto de comunicación externa e interna y finaliza con la entrega de productos y servicios comunicacionales, difusión y seguimiento a los mismos.
Aplica para todos los procesos de la entidad.</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</si>
  <si>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</si>
  <si>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</si>
  <si>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</si>
  <si>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</si>
  <si>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</si>
  <si>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</si>
  <si>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</si>
  <si>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</si>
  <si>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</si>
  <si>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</si>
  <si>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</si>
  <si>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</si>
  <si>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</si>
  <si>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</si>
  <si>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</si>
  <si>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</si>
  <si>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</si>
  <si>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</si>
  <si>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</si>
  <si>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</si>
  <si>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</si>
  <si>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</si>
  <si>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</si>
  <si>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</si>
  <si>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</si>
  <si>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Control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</si>
  <si>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</si>
  <si>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</si>
  <si>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</si>
  <si>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</si>
  <si>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</si>
  <si>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</si>
  <si>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</si>
  <si>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</si>
  <si>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</si>
  <si>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</si>
  <si>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</si>
  <si>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</si>
  <si>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</si>
  <si>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Reputacional</t>
  </si>
  <si>
    <t>1. No contar con personal idoneo para la elaboración e implementación del Plan de Comunicaciones.
2.  Insumos de información insuficientes para la elaboración del Plan de Comunicaciones.</t>
  </si>
  <si>
    <t>Carencia de lineamientos para el adecuado manejo de la información de la gestión de la comunicación institucional.</t>
  </si>
  <si>
    <t>Posibilidad de afectación reputacional por no contar con personal idoneo para la elaboración del Plan de Comunicaciones y los insumos de información insuficientes para la elaboración del Plan de Comunicaciones, debido a la carenccia de lineamientos para el adecuado manejo de la informaciòn de la gestión de la comunicación institucional.</t>
  </si>
  <si>
    <t>Ejecucion y Administracion de procesos</t>
  </si>
  <si>
    <t xml:space="preserve">     El riesgo afecta la imagen de la entidad con algunos usuarios de relevancia frente al logro de los objetivos</t>
  </si>
  <si>
    <t>El  Jefe de la OCS  socializa los lineamientos s con su equipo de trabajo y los enlaces  de comuniaciones de las dependencias de la Administración Munipal anualmente.  Se cuenta con acta de socialización y correos del envio de la información.</t>
  </si>
  <si>
    <t>Preventivo</t>
  </si>
  <si>
    <t>Manual</t>
  </si>
  <si>
    <t>Documentado</t>
  </si>
  <si>
    <t>Continua</t>
  </si>
  <si>
    <t>Con Registro</t>
  </si>
  <si>
    <t>Reducir (compartir)</t>
  </si>
  <si>
    <t xml:space="preserve"> Inoportunidad en el suministro
de información para la 
identificación de necesidades de Comunicación Externa.</t>
  </si>
  <si>
    <t>Incumplimiento en el desarrollo de estrategias de comunicación, solicitudes y necesidades de Comunicación Externa, requeridas por las dependencias de la entidad.</t>
  </si>
  <si>
    <t>Posibilidad de afectación reputacional por la  inoportunidad en el suministro
de información para la 
identificación de necesidades de Comunicación Externa, debido a</t>
  </si>
  <si>
    <t>El Jefe de la OCS con su equipo de trabajo diseña herramientas para la planificación de los productos y servicios de Comunicación Externa anualmente.  Matrices de registro de los productos desarrollados y los servicios comunicacionales.</t>
  </si>
  <si>
    <t xml:space="preserve">Información  no
sea recibida oportunamente
por el equipo de 
comunicaciones para su
agendamiento.
</t>
  </si>
  <si>
    <r>
      <rPr>
        <rFont val="Century Gothic"/>
        <color theme="1"/>
        <sz val="11.0"/>
      </rPr>
      <t>Irrealizable  prestación de los
servicios de cubrimiento de acciones, actividades y eventos 
 de las dependencias cuando sea requerido.</t>
    </r>
    <r>
      <rPr>
        <rFont val="Century Gothic"/>
        <color theme="1"/>
        <sz val="11.0"/>
      </rPr>
      <t xml:space="preserve">
</t>
    </r>
  </si>
  <si>
    <t>Posibilidad de afectación reputacional   por la irealizable prestación de los
servicios de cubrimiento de acciones, actividades y eventos 
 de las dependencias cuando sea requerido, por la información no recibida oportunamente por el equipo de comunicaciones  para su agendamiento.</t>
  </si>
  <si>
    <t>El Jefe de la OCS  socializa con su equipo de trabajo y los enlaces de comunicaciones los formatos para la solicitud de servicios comunicacionales en los cuales se establecen los tiempos  paara la información y agenda de eventos a programar anualmente.  Se remite circular de uso de formatos para solicitar los servicios de cubrimiento y se envia a los correos institucionales.</t>
  </si>
  <si>
    <t>El Jefe de la OCS asigna a un responsable  que apoyará la consolidación de solicitudes de cubrimiento, acciones y actividades a agendar  y realizará un cronograma de curimento de eventos diariamente y en atención a las necesidades el cual se organizará en la Matriz Plan de Trabajo y Agendamientos, de igual forma por medio del correo electronico donde se notificará  a los solicitantes del equipo periodisticoo asignado, de manera anual</t>
  </si>
  <si>
    <t xml:space="preserve">1. Las dependencias no proporcionan la información de las actividades a desarrollar que generen material informativo de la gestión de la información institucional.
2. Falta de claridad   en el contenido de las comunicaciones que pueden generar múltiples interpretaciones  </t>
  </si>
  <si>
    <t>Escaza difusión y  errores de contenido de información de interés publico e institucional frente a la gestión de la comunicación institucional</t>
  </si>
  <si>
    <t>Posibilidad de afectación reputacional por la inoportunidad en la divulgación por la escaza difusión y  errores de contenido  de información de interés publico e institucional frente a la gestión de la comunicación institucional, ya que las dependencias no proporcionan la información de las actividades a desarrollar que generen material informativo de la gestión de la información institucional y la falta de claridad en el contenido de las comunicacionesque pueden generar múltiples interpretaciones.</t>
  </si>
  <si>
    <t>El Jefe de la OCS remite una circular solicitando la agenda de eventos a desarrollar por parte de las dependencias mediante el formato COM-F-011.  Esta circular se remitirá los dos primeros meses del año, dejando como evidencia la circular y los correos enviados.</t>
  </si>
  <si>
    <t>El Jefe de la OCS, realizará seguimientos a los lineamientos para el adecuado manejo del contenido comunicacional a traves los consejos de comunicaciones que se realizan una vez al mes con los enlaces de comunicaciones como evidencia se cuenta con las actas de las reuniones, registros de asistencia y correos de las actas enviadas.</t>
  </si>
  <si>
    <t>El Jefe de la OCS con el apoyo de un profesional contatista realizaran la revisión y rectificación de la información recibida para corroborar los datos necesarios de acuerdo a los productos informativos desarrollados de menera mensual.  Se cuenta con matriz de seguimiento en los cuales se estables puntos de elaboración, revisión, ajustes y aprobación antes de la publicación de cada productos o contenido informativo.</t>
  </si>
  <si>
    <t xml:space="preserve">Uso inadecuado de
la imagen institucional por parte de las dependecias.
</t>
  </si>
  <si>
    <t xml:space="preserve">Desconocimiento de las directrices establecidas  en el
Manual de Aplicación de Imagen Institucional </t>
  </si>
  <si>
    <t xml:space="preserve">Posibilidad de afectación reputacional por el desconocimiento de las directrices establecidas  en el
Manual de Aplicaciòn de Imagen Institucional debido al uso inadecuado de la imagen institucional por parte de las dependencias
</t>
  </si>
  <si>
    <t>El Jefe de la OCS con el apoyo de un profesional vinculado al Área Creativa y Diseño realizarán el seguimiento y cumplimiento al adecuado uso y manejo de la imagen instititucional de todas las piezas gráficas y audiovisuales desarrolladas de menera mensual.  Se cuenta con un informe de seguimiento mensual de las dependencias que han hecho un mal uso de la imagen institucional.</t>
  </si>
  <si>
    <t>El Jefe de la OCS con el apoyo de un profesional vinculado al Área de Diseño realizarán el registro de las piezas gráficas y audiovisuales aprobadas antes de su publicación de manera mensual.  Se cuenta con la Matriz de Seguimiento del Área Creativa y Diseño.</t>
  </si>
  <si>
    <t xml:space="preserve">El Jefe de la OCS con el apoyo de un profesional vinculado al Área de Diseño reciben  las piezas gráficas y audiovisuales desarrolladas por las dependencias y estan son revisadas ya sean para ajustes o aprobación antes de su publicación de manera mensual.  Se cuenta con una matriz de revisión de productos gráficos y audiovisuales revisados y aprobados. </t>
  </si>
  <si>
    <t xml:space="preserve"> 1. Inoportunidad en el suministro
de información de las necesidades de Comunicación Interna.
1. No planificación de actividades relacionadas con Comunicación Interna </t>
  </si>
  <si>
    <t>Incumplimiento de acciones, productos y servicios de comunicación de acuerdo a las necesidades, expectativas y solicitudes de Comunicación Interna.</t>
  </si>
  <si>
    <t xml:space="preserve">Posibilidad de afectación reputacional </t>
  </si>
  <si>
    <t xml:space="preserve">     El riesgo afecta la imagen de la entidad internamente, de conocimiento general, nivel interno, de junta dircetiva y accionistas y/o de provedores</t>
  </si>
  <si>
    <t>El Jefe de la OCS con el apoyo con el profesional vinculado al Área de Comunicación Interna, establecen un plan de trabajo que permite la coordinación, ejecución y cumplimiento de las necesidadesde Comunicación Interna identificadas de manera anual</t>
  </si>
  <si>
    <t>El Jefe de la OCS con el apoyo con el profesional vinculado al Área de Comunicación Interna cuenta con enlaces internos los cuales suministran información. Se mantiene una comunicación por correo en la cual se reciben las solicitudes de necesidades de comunicación interna y se remiten los productos se realiza de manera mensual</t>
  </si>
  <si>
    <r>
      <rPr>
        <rFont val="Century Gothic"/>
        <b/>
        <color rgb="FFE36C09"/>
        <sz val="11.0"/>
      </rPr>
      <t xml:space="preserve">*Nota: </t>
    </r>
    <r>
      <rPr>
        <rFont val="Century Gothic"/>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</si>
  <si>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</si>
  <si>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Mapa de Riesgos</t>
  </si>
  <si>
    <r>
      <rPr>
        <rFont val="Arial Narrow"/>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rFont val="Arial Narrow"/>
        <b/>
        <color rgb="FFE36C09"/>
        <sz val="10.0"/>
      </rPr>
      <t>Guía para la Administración del Riesgo y el diseño de controles V5</t>
    </r>
    <r>
      <rPr>
        <rFont val="Arial Narrow"/>
        <color theme="1"/>
        <sz val="10.0"/>
      </rPr>
      <t>. El formato cuenta con celdas parametrizadas y permite contar con los respectivos mapas de calor para riesgo inherente y riesgo residual.</t>
    </r>
  </si>
  <si>
    <t>Orientaciones Generales</t>
  </si>
  <si>
    <r>
      <rPr>
        <rFont val="Arial Narrow"/>
        <color theme="1"/>
        <sz val="11.0"/>
      </rPr>
      <t xml:space="preserve">Antes de iniciar con el diligenciamiento de la información en la matriz, se requiere haber avanzado en el análisis del </t>
    </r>
    <r>
      <rPr>
        <rFont val="Arial Narrow"/>
        <b/>
        <color theme="1"/>
        <sz val="11.0"/>
      </rPr>
      <t>proceso, su objetivo, alcance, actividades clave</t>
    </r>
    <r>
      <rPr>
        <rFont val="Arial Narrow"/>
        <color theme="1"/>
        <sz val="11.0"/>
      </rPr>
      <t xml:space="preserve">, considere los lineamientos establecidos en el </t>
    </r>
    <r>
      <rPr>
        <rFont val="Arial Narrow"/>
        <b/>
        <color rgb="FFE36C09"/>
        <sz val="11.0"/>
      </rPr>
      <t>Paso 2: identificación del riesgo</t>
    </r>
    <r>
      <rPr>
        <rFont val="Arial Narrow"/>
        <color theme="1"/>
        <sz val="11.0"/>
      </rPr>
      <t xml:space="preserve">, donde se explica ampliamente las bases para adelanter este análisis.
Así mismo, considere en el </t>
    </r>
    <r>
      <rPr>
        <rFont val="Arial Narrow"/>
        <b/>
        <color rgb="FFE36C09"/>
        <sz val="11.0"/>
      </rPr>
      <t>Paso 3: valoración del riesgo</t>
    </r>
    <r>
      <rPr>
        <rFont val="Arial Narrow"/>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Arial Narrow"/>
        <b/>
        <color rgb="FFE36C09"/>
        <sz val="11.0"/>
      </rPr>
      <t>NOTA:</t>
    </r>
    <r>
      <rPr>
        <rFont val="Arial Narrow"/>
        <color theme="1"/>
        <sz val="11.0"/>
      </rPr>
      <t xml:space="preserve"> Si lo considera pertinente, es posible agregar hojas de trabajo adicionales al presente formato que permitan incluir la traza de estos análisis.</t>
    </r>
  </si>
  <si>
    <r>
      <rPr>
        <rFont val="Arial Narrow"/>
        <color theme="1"/>
        <sz val="10.0"/>
      </rPr>
      <t xml:space="preserve">El archivo contiene las siguientes hojas:
-   </t>
    </r>
    <r>
      <rPr>
        <rFont val="Arial Narrow"/>
        <b/>
        <color theme="1"/>
        <sz val="11.0"/>
      </rPr>
      <t>Hoja 1 Instructivo</t>
    </r>
    <r>
      <rPr>
        <rFont val="Arial Narrow"/>
        <color theme="1"/>
        <sz val="10.0"/>
      </rPr>
      <t xml:space="preserve">
 -  </t>
    </r>
    <r>
      <rPr>
        <rFont val="Arial Narrow"/>
        <b/>
        <color theme="1"/>
        <sz val="11.0"/>
      </rPr>
      <t xml:space="preserve">Hoja 2 Mapa Final: </t>
    </r>
    <r>
      <rPr>
        <rFont val="Arial Narrow"/>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</si>
  <si>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</si>
  <si>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</si>
  <si>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</si>
  <si>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</si>
  <si>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</si>
  <si>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</si>
  <si>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</si>
  <si>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</si>
  <si>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</si>
  <si>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</si>
  <si>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</si>
  <si>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</si>
  <si>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</si>
  <si>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rPr>
        <rFont val="Arial Narrow"/>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Arial Narrow"/>
        <b/>
        <color rgb="FFE36C09"/>
        <sz val="9.0"/>
      </rPr>
      <t>POSIBILIDAD DE + Impacto para la entidad (Qué) + Causa Inmediata (Cómo) + Causa Raíz (Por qué)</t>
    </r>
  </si>
  <si>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</si>
  <si>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</si>
  <si>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</si>
  <si>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</si>
  <si>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</si>
  <si>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</si>
  <si>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rPr>
        <rFont val="Arial Narrow"/>
        <color theme="1"/>
        <sz val="9.0"/>
      </rPr>
      <t xml:space="preserve">Recuerde que el control se define como la medida que permite reducir o mitigar un riesgo. Defina el control (es) que atacan la causa raíz del riesgo, considere la estructura explicada en la guía: </t>
    </r>
    <r>
      <rPr>
        <rFont val="Arial Narrow"/>
        <b/>
        <color rgb="FFE36C09"/>
        <sz val="9.0"/>
      </rPr>
      <t>Responsable de ejecutar el control + Acción + Complemento</t>
    </r>
  </si>
  <si>
    <t>Esta casilla no se diligencia, depende de la selección en la columna R.</t>
  </si>
  <si>
    <r>
      <rPr>
        <rFont val="Arial Narrow"/>
        <b/>
        <color theme="1"/>
        <sz val="9.0"/>
      </rPr>
      <t xml:space="preserve">ATRIBUTOS EFICIENCIA
</t>
    </r>
    <r>
      <rPr>
        <rFont val="Arial Narrow"/>
        <b val="0"/>
        <color theme="1"/>
        <sz val="9.0"/>
      </rPr>
      <t>Tipo</t>
    </r>
  </si>
  <si>
    <t>Utilice la lista de despligue que se encuentra parametrizada, le aparecerán las opciones: i)Preventivo, ii)Detectivo, iii)Correctivo.</t>
  </si>
  <si>
    <r>
      <rPr>
        <rFont val="Arial Narrow"/>
        <b/>
        <color theme="1"/>
        <sz val="9.0"/>
      </rPr>
      <t xml:space="preserve">ATRIBUTOS EFICIENCIA
</t>
    </r>
    <r>
      <rPr>
        <rFont val="Arial Narrow"/>
        <b val="0"/>
        <color theme="1"/>
        <sz val="9.0"/>
      </rPr>
      <t>Implementación</t>
    </r>
  </si>
  <si>
    <t>Utilice la lista de despligue que se encuentra parametrizada, le aparecerán las opciones: i)Automático, ii)Manual.</t>
  </si>
  <si>
    <r>
      <rPr>
        <rFont val="Arial Narrow"/>
        <b/>
        <color theme="1"/>
        <sz val="9.0"/>
      </rPr>
      <t xml:space="preserve">ATRIBUTOS EFICIENCIA
</t>
    </r>
    <r>
      <rPr>
        <rFont val="Arial Narrow"/>
        <b val="0"/>
        <color theme="1"/>
        <sz val="9.0"/>
      </rPr>
      <t>Implementación</t>
    </r>
  </si>
  <si>
    <r>
      <rPr>
        <rFont val="Arial Narrow"/>
        <b/>
        <color theme="1"/>
        <sz val="9.0"/>
      </rPr>
      <t xml:space="preserve">ATRIBUTOS EFICIENCIA
</t>
    </r>
    <r>
      <rPr>
        <rFont val="Arial Narrow"/>
        <b val="0"/>
        <color theme="1"/>
        <sz val="9.0"/>
      </rPr>
      <t>Calificación</t>
    </r>
  </si>
  <si>
    <t xml:space="preserve">La matriz automáticamente hará el cálculo para el control analizado (Columna T) </t>
  </si>
  <si>
    <r>
      <rPr>
        <rFont val="Arial Narrow"/>
        <b/>
        <color theme="1"/>
        <sz val="9.0"/>
      </rPr>
      <t xml:space="preserve">ATRIBUTOS INFORMATIVOS
</t>
    </r>
    <r>
      <rPr>
        <rFont val="Arial Narrow"/>
        <b val="0"/>
        <color theme="1"/>
        <sz val="9.0"/>
      </rPr>
      <t>Documentación</t>
    </r>
  </si>
  <si>
    <t>Utilice la lista de despligue que se encuentra parametrizada, le aparecerán las opciones: i)Documentado, ii)Sin documentar.</t>
  </si>
  <si>
    <r>
      <rPr>
        <rFont val="Arial Narrow"/>
        <b/>
        <color theme="1"/>
        <sz val="9.0"/>
      </rPr>
      <t xml:space="preserve">ATRIBUTOS INFORMATIVOS
</t>
    </r>
    <r>
      <rPr>
        <rFont val="Arial Narrow"/>
        <b val="0"/>
        <color theme="1"/>
        <sz val="9.0"/>
      </rPr>
      <t>Frecuencia</t>
    </r>
  </si>
  <si>
    <t>Utilice la lista de despligue que se encuentra parametrizada, le aparecerán las opciones: i)Continua, ii)Aleatoria.</t>
  </si>
  <si>
    <r>
      <rPr>
        <rFont val="Arial Narrow"/>
        <b/>
        <color theme="1"/>
        <sz val="9.0"/>
      </rPr>
      <t xml:space="preserve">ATRIBUTOS INFORMATIVOS
</t>
    </r>
    <r>
      <rPr>
        <rFont val="Arial Narrow"/>
        <b val="0"/>
        <color theme="1"/>
        <sz val="9.0"/>
      </rPr>
      <t>Registro</t>
    </r>
  </si>
  <si>
    <t>Utilice la lista de despligue que se encuentra parametrizada, le aparecerán las opciones: i)Con Registro, ii) Sin Registro.</t>
  </si>
  <si>
    <t>Evaluación del Nivel de Riesgo - Nivel de Riesgo Residual</t>
  </si>
  <si>
    <r>
      <rPr>
        <rFont val="Arial Narrow"/>
        <color theme="1"/>
        <sz val="9.0"/>
      </rPr>
      <t>La matriz automáticamente hará el cálculo, acorde con el control o controles definidos con sus atributos analizados, lo que permitirá establecer el</t>
    </r>
    <r>
      <rPr>
        <rFont val="Arial Narrow"/>
        <b/>
        <color rgb="FFE36C09"/>
        <sz val="9.0"/>
      </rPr>
      <t xml:space="preserve"> nivel de riesgo inherente</t>
    </r>
    <r>
      <rPr>
        <rFont val="Arial Narrow"/>
        <color theme="1"/>
        <sz val="9.0"/>
      </rPr>
      <t xml:space="preserve"> (Columnas Y- Z- AA -AB- AC).</t>
    </r>
  </si>
  <si>
    <t>Utilice la lista de despligue que se encuentra parametrizada, le aparecerán las opciones: i)Aceptar, ii)Evitar, iii)Reducir (compartir), iv)Reducir (mitigar).</t>
  </si>
  <si>
    <r>
      <rPr>
        <rFont val="Arial Narrow"/>
        <b/>
        <color theme="1"/>
        <sz val="9.0"/>
      </rPr>
      <t xml:space="preserve">Plan de Acción
</t>
    </r>
    <r>
      <rPr>
        <rFont val="Arial Narrow"/>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</si>
  <si>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</si>
  <si>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</si>
  <si>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r>
      <rPr>
        <rFont val="Arial Narrow"/>
        <color theme="1"/>
        <sz val="10.0"/>
      </rPr>
      <t xml:space="preserve"> -</t>
    </r>
    <r>
      <rPr>
        <rFont val="Arial Narrow"/>
        <color theme="1"/>
        <sz val="11.0"/>
      </rPr>
      <t xml:space="preserve"> </t>
    </r>
    <r>
      <rPr>
        <rFont val="Arial Narrow"/>
        <b/>
        <color theme="1"/>
        <sz val="11.0"/>
      </rPr>
      <t xml:space="preserve"> Hoja 3 Matriz de Calor Inherente: </t>
    </r>
    <r>
      <rPr>
        <rFont val="Arial Narrow"/>
        <color theme="1"/>
        <sz val="11.0"/>
      </rPr>
      <t xml:space="preserve"> En esta hoja, en la medida en que ese diligencia el Mapa Final, se verán reflejados los riesgos en su zona correspondiente. Esta hoja no se diligencia se genera de manera automática.</t>
    </r>
  </si>
  <si>
    <r>
      <rPr>
        <rFont val="Arial Narrow"/>
        <color theme="1"/>
        <sz val="10.0"/>
      </rPr>
      <t xml:space="preserve"> -</t>
    </r>
    <r>
      <rPr>
        <rFont val="Arial Narrow"/>
        <color theme="1"/>
        <sz val="11.0"/>
      </rPr>
      <t xml:space="preserve"> </t>
    </r>
    <r>
      <rPr>
        <rFont val="Arial Narrow"/>
        <b/>
        <color theme="1"/>
        <sz val="11.0"/>
      </rPr>
      <t xml:space="preserve"> Hoja 4 Matriz de Calor Residual: </t>
    </r>
    <r>
      <rPr>
        <rFont val="Arial Narrow"/>
        <color theme="1"/>
        <sz val="11.0"/>
      </rPr>
      <t>En esta hoja, en la medida en que ese diligencia el Mapa Final, se verán reflejados los riesgos en su zona correspondiente. Esta hoja no se diligencia se genera de manera automática.</t>
    </r>
  </si>
  <si>
    <r>
      <rPr>
        <rFont val="Arial Narrow"/>
        <color theme="1"/>
        <sz val="10.0"/>
      </rPr>
      <t xml:space="preserve"> -</t>
    </r>
    <r>
      <rPr>
        <rFont val="Arial Narrow"/>
        <color theme="1"/>
        <sz val="11.0"/>
      </rPr>
      <t xml:space="preserve"> </t>
    </r>
    <r>
      <rPr>
        <rFont val="Arial Narrow"/>
        <b/>
        <color theme="1"/>
        <sz val="11.0"/>
      </rPr>
      <t xml:space="preserve"> Hoja 5 Tabla de probabilidad: </t>
    </r>
    <r>
      <rPr>
        <rFont val="Arial Narrow"/>
        <color theme="1"/>
        <sz val="11.0"/>
      </rPr>
      <t>Tabla referente para todos los cálculos (no se diligencia)</t>
    </r>
  </si>
  <si>
    <r>
      <rPr>
        <rFont val="Arial Narrow"/>
        <color theme="1"/>
        <sz val="10.0"/>
      </rPr>
      <t xml:space="preserve"> -</t>
    </r>
    <r>
      <rPr>
        <rFont val="Arial Narrow"/>
        <color theme="1"/>
        <sz val="11.0"/>
      </rPr>
      <t xml:space="preserve"> </t>
    </r>
    <r>
      <rPr>
        <rFont val="Arial Narrow"/>
        <b/>
        <color theme="1"/>
        <sz val="11.0"/>
      </rPr>
      <t xml:space="preserve"> Hoja 6 Tabla de Impacto: </t>
    </r>
    <r>
      <rPr>
        <rFont val="Arial Narrow"/>
        <color theme="1"/>
        <sz val="11.0"/>
      </rPr>
      <t>Tabla referente para todos los cálculos (no se diligencia)</t>
    </r>
  </si>
  <si>
    <r>
      <rPr>
        <rFont val="Arial Narrow"/>
        <color theme="1"/>
        <sz val="10.0"/>
      </rPr>
      <t xml:space="preserve"> -</t>
    </r>
    <r>
      <rPr>
        <rFont val="Arial Narrow"/>
        <color theme="1"/>
        <sz val="11.0"/>
      </rPr>
      <t xml:space="preserve"> </t>
    </r>
    <r>
      <rPr>
        <rFont val="Arial Narrow"/>
        <b/>
        <color theme="1"/>
        <sz val="11.0"/>
      </rPr>
      <t xml:space="preserve"> Hoja 7 Tabla de Valoración de Controles: </t>
    </r>
    <r>
      <rPr>
        <rFont val="Arial Narrow"/>
        <color theme="1"/>
        <sz val="11.0"/>
      </rPr>
      <t>Tabla referente para todos los cálculos (no se diligencia)</t>
    </r>
  </si>
  <si>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</si>
  <si>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</si>
  <si>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</si>
  <si>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</si>
  <si>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</si>
  <si>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</si>
  <si>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</si>
  <si>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</si>
  <si>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</si>
  <si>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</si>
  <si>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</si>
  <si>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</si>
  <si>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</si>
  <si>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</si>
  <si>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</si>
  <si>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</si>
  <si>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</si>
  <si>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</si>
  <si>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</si>
  <si>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</si>
  <si>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</si>
  <si>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</si>
  <si>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</si>
  <si>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</si>
  <si>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</si>
  <si>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</si>
  <si>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</si>
  <si>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</si>
  <si>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</si>
  <si>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</si>
  <si>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</si>
  <si>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</si>
  <si>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</si>
  <si>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</si>
  <si>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</si>
  <si>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</si>
  <si>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</si>
  <si>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</si>
  <si>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</si>
  <si>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</si>
  <si>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</si>
  <si>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</si>
  <si>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algunas partes interesadas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</si>
  <si>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</si>
  <si>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</si>
  <si>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</si>
  <si>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</si>
  <si>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</si>
  <si>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</si>
  <si>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</si>
  <si>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</si>
  <si>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</si>
  <si>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</si>
  <si>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</si>
  <si>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</si>
  <si>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</si>
  <si>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</si>
  <si>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</si>
  <si>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</si>
  <si>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</si>
  <si>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</si>
  <si>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</si>
  <si>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</si>
  <si>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</si>
  <si>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</si>
  <si>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algunos usuarios de relevancia frente al logro de los objetivos</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</si>
  <si>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</si>
  <si>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</si>
  <si>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</si>
  <si>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</si>
  <si>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</si>
  <si>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</si>
  <si>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</si>
  <si>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</si>
  <si>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</si>
  <si>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</si>
  <si>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</si>
  <si>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</si>
  <si>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</si>
  <si>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</si>
  <si>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</si>
  <si>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</si>
  <si>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Arial Narrow"/>
        <b/>
        <color rgb="FFE36C09"/>
        <sz val="12.0"/>
      </rPr>
      <t>*</t>
    </r>
    <r>
      <rPr>
        <rFont val="Arial Narrow"/>
        <b/>
        <color rgb="FF000000"/>
        <sz val="12.0"/>
      </rPr>
      <t>Atributos de</t>
    </r>
    <r>
      <rPr>
        <rFont val="Arial Narrow"/>
        <b/>
        <color rgb="FFE36C09"/>
        <sz val="12.0"/>
      </rPr>
      <t xml:space="preserve"> </t>
    </r>
    <r>
      <rPr>
        <rFont val="Arial Narrow"/>
        <b/>
        <color rgb="FF000000"/>
        <sz val="12.0"/>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</si>
  <si>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</si>
  <si>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</si>
  <si>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</si>
  <si>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</si>
  <si>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</si>
  <si>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</si>
  <si>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</si>
  <si>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</si>
  <si>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</si>
  <si>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</si>
  <si>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rFont val="Arial Narrow"/>
        <b/>
        <color rgb="FFE36C09"/>
        <sz val="12.0"/>
      </rPr>
      <t>*Nota 1:</t>
    </r>
    <r>
      <rPr>
        <rFont val="Arial Narrow"/>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</si>
  <si>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r>
      <rPr>
        <rFont val="Century Gothic"/>
        <b/>
        <color theme="1"/>
        <sz val="11.0"/>
      </rPr>
      <t>1.</t>
    </r>
    <r>
      <rPr>
        <rFont val="Times New Roman"/>
        <b/>
        <color theme="1"/>
        <sz val="7.0"/>
      </rPr>
      <t xml:space="preserve">    </t>
    </r>
    <r>
      <rPr>
        <rFont val="Century Gothic"/>
        <b/>
        <color theme="1"/>
        <sz val="11.0"/>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</si>
  <si>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</si>
  <si>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</si>
  <si>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</si>
  <si>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</si>
  <si>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</si>
  <si>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</si>
  <si>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</si>
  <si>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</si>
  <si>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</si>
  <si>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</si>
  <si>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</si>
  <si>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</si>
  <si>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</si>
  <si>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Aceptar</t>
  </si>
  <si>
    <t>Económico</t>
  </si>
  <si>
    <t>Evitar</t>
  </si>
  <si>
    <t>Económico y Reputacional</t>
  </si>
  <si>
    <t>Reducir (mitigar)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</si>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</sst>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57">
    <font>
      <sz val="11.0"/>
      <color theme="1"/>
      <name val="Arial"/>
      <scheme val="minor"/>
    </font>
    <font>
      <sz val="11.0"/>
      <color theme="1"/>
      <name val="Century Gothic"/>
    </font>
    <font/>
    <font>
      <b/>
      <sz val="18.0"/>
      <color theme="1"/>
      <name val="Century Gothic"/>
    </font>
    <font>
      <sz val="18.0"/>
      <color theme="1"/>
      <name val="Century Gothic"/>
    </font>
    <font>
      <b/>
      <sz val="12.0"/>
      <color theme="1"/>
      <name val="Century Gothic"/>
    </font>
    <font>
      <sz val="12.0"/>
      <color theme="1"/>
      <name val="Century Gothic"/>
    </font>
    <font>
      <sz val="11.0"/>
      <color theme="1"/>
      <name val="Arial Narrow"/>
    </font>
    <font>
      <b/>
      <sz val="11.0"/>
      <color theme="1"/>
      <name val="Century Gothic"/>
    </font>
    <font>
      <sz val="14.0"/>
      <color theme="1"/>
      <name val="Century Gothic"/>
    </font>
    <font>
      <b/>
      <sz val="11.0"/>
      <color theme="1"/>
      <name val="Arial Narrow"/>
    </font>
    <font>
      <sz val="10.0"/>
      <color theme="1"/>
      <name val="Century Gothic"/>
    </font>
    <font>
      <b/>
      <sz val="14.0"/>
      <color theme="1"/>
      <name val="Arial Narrow"/>
    </font>
    <font>
      <sz val="10.0"/>
      <color theme="1"/>
      <name val="Arial Narrow"/>
    </font>
    <font>
      <b/>
      <u/>
      <sz val="11.0"/>
      <color theme="1"/>
      <name val="Arial Narrow"/>
    </font>
    <font>
      <b/>
      <u/>
      <sz val="11.0"/>
      <color theme="1"/>
      <name val="Arial Narrow"/>
    </font>
    <font>
      <b/>
      <sz val="10.0"/>
      <color theme="1"/>
      <name val="Arial Narrow"/>
    </font>
    <font>
      <b/>
      <sz val="9.0"/>
      <color theme="1"/>
      <name val="Arial Narrow"/>
    </font>
    <font>
      <sz val="9.0"/>
      <color theme="1"/>
      <name val="Arial Narrow"/>
    </font>
    <font>
      <b/>
      <sz val="22.0"/>
      <color theme="1"/>
      <name val="Arial Narrow"/>
    </font>
    <font>
      <b/>
      <sz val="40.0"/>
      <color rgb="FF000000"/>
      <name val="Calibri"/>
    </font>
    <font>
      <sz val="11.0"/>
      <color theme="1"/>
      <name val="Calibri"/>
    </font>
    <font>
      <sz val="28.0"/>
      <color theme="1"/>
      <name val="Calibri"/>
    </font>
    <font>
      <b/>
      <sz val="28.0"/>
      <color rgb="FF000000"/>
      <name val="Calibri"/>
    </font>
    <font>
      <b/>
      <sz val="36.0"/>
      <color rgb="FF000000"/>
      <name val="Calibri"/>
    </font>
    <font>
      <sz val="24.0"/>
      <color theme="1"/>
      <name val="Arial Narrow"/>
    </font>
    <font>
      <b/>
      <sz val="20.0"/>
      <color theme="1"/>
      <name val="Calibri"/>
    </font>
    <font>
      <b/>
      <sz val="12.0"/>
      <color rgb="FF000000"/>
      <name val="Calibri"/>
    </font>
    <font>
      <b/>
      <sz val="24.0"/>
      <color rgb="FF000000"/>
      <name val="Calibri"/>
    </font>
    <font>
      <b/>
      <sz val="18.0"/>
      <color rgb="FF000000"/>
      <name val="Calibri"/>
    </font>
    <font>
      <b/>
      <sz val="18.0"/>
      <color theme="1"/>
      <name val="Arial Narrow"/>
    </font>
    <font>
      <sz val="18.0"/>
      <color theme="1"/>
      <name val="Arial"/>
    </font>
    <font>
      <b/>
      <sz val="20.0"/>
      <color rgb="FF000000"/>
      <name val="Arial Narrow"/>
    </font>
    <font>
      <sz val="20.0"/>
      <color rgb="FF000000"/>
      <name val="Arial Narrow"/>
    </font>
    <font>
      <sz val="20.0"/>
      <color rgb="FFFFFFFF"/>
      <name val="Arial Narrow"/>
    </font>
    <font>
      <b/>
      <sz val="26.0"/>
      <color theme="1"/>
      <name val="Arial Narrow"/>
    </font>
    <font>
      <sz val="24.0"/>
      <color theme="1"/>
      <name val="Arial"/>
    </font>
    <font>
      <b/>
      <sz val="24.0"/>
      <color rgb="FF000000"/>
      <name val="Arial Narrow"/>
    </font>
    <font>
      <sz val="11.0"/>
      <color theme="0"/>
      <name val="Calibri"/>
    </font>
    <font>
      <sz val="26.0"/>
      <color rgb="FF000000"/>
      <name val="Arial Narrow"/>
    </font>
    <font>
      <sz val="26.0"/>
      <color rgb="FFFFFFFF"/>
      <name val="Arial Narrow"/>
    </font>
    <font>
      <sz val="16.0"/>
      <color rgb="FF000000"/>
      <name val="Arial Narrow"/>
    </font>
    <font>
      <sz val="16.0"/>
      <color rgb="FFFF0000"/>
      <name val="Arial Narrow"/>
    </font>
    <font>
      <sz val="16.0"/>
      <color rgb="FFFF0000"/>
      <name val="Calibri"/>
    </font>
    <font>
      <sz val="11.0"/>
      <color rgb="FFFF0000"/>
      <name val="Calibri"/>
    </font>
    <font>
      <sz val="11.0"/>
      <color rgb="FF030303"/>
      <name val="Arial"/>
    </font>
    <font>
      <b/>
      <sz val="14.0"/>
      <color rgb="FF000000"/>
      <name val="Arial Narrow"/>
    </font>
    <font>
      <sz val="12.0"/>
      <color theme="1"/>
      <name val="Calibri"/>
    </font>
    <font>
      <b/>
      <sz val="12.0"/>
      <color rgb="FF000000"/>
      <name val="Arial Narrow"/>
    </font>
    <font>
      <sz val="12.0"/>
      <color rgb="FF000000"/>
      <name val="Arial Narrow"/>
    </font>
    <font>
      <sz val="12.0"/>
      <color theme="1"/>
      <name val="Arial Narrow"/>
    </font>
    <font>
      <sz val="9.0"/>
      <color theme="1"/>
      <name val="Century Gothic"/>
    </font>
    <font>
      <b/>
      <sz val="10.0"/>
      <color theme="1"/>
      <name val="Century Gothic"/>
    </font>
    <font>
      <sz val="8.0"/>
      <color theme="1"/>
      <name val="Century Gothic"/>
    </font>
    <font>
      <sz val="11.0"/>
      <color theme="1"/>
      <name val="Arial"/>
    </font>
    <font>
      <sz val="10.0"/>
      <color rgb="FF000000"/>
      <name val="Arial Narrow"/>
    </font>
    <font>
      <sz val="10.0"/>
      <color theme="1"/>
      <name val="Calibri"/>
    </font>
  </fonts>
  <fills count="16">
    <fill>
      <patternFill patternType="none"/>
    </fill>
    <fill>
      <patternFill patternType="lightGray"/>
    </fill>
    <fill>
      <patternFill patternType="solid">
        <fgColor theme="0"/>
        <bgColor theme="0"/>
      </patternFill>
    </fill>
    <fill>
      <patternFill patternType="solid">
        <fgColor rgb="FFFBD4B4"/>
        <bgColor rgb="FFFBD4B4"/>
      </patternFill>
    </fill>
    <fill>
      <patternFill patternType="solid">
        <fgColor rgb="FFFABF8F"/>
        <bgColor rgb="FFFABF8F"/>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DE9D9"/>
        <bgColor rgb="FFFDE9D9"/>
      </patternFill>
    </fill>
  </fills>
  <borders count="125">
    <border/>
    <border>
      <left style="medium">
        <color rgb="FF000000"/>
      </left>
      <top style="medium">
        <color rgb="FF000000"/>
      </top>
    </border>
    <border>
      <top style="medium">
        <color rgb="FF000000"/>
      </top>
    </border>
    <border>
      <right style="medium">
        <color rgb="FF000000"/>
      </right>
      <top style="medium">
        <color rgb="FF000000"/>
      </top>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right style="medium">
        <color rgb="FF000000"/>
      </right>
    </border>
    <border>
      <bottom style="medium">
        <color rgb="FF000000"/>
      </bottom>
    </border>
    <border>
      <right style="medium">
        <color rgb="FF000000"/>
      </right>
      <bottom style="medium">
        <color rgb="FF000000"/>
      </bottom>
    </border>
    <border>
      <left style="medium">
        <color rgb="FF000000"/>
      </left>
      <bottom style="medium">
        <color rgb="FF000000"/>
      </bottom>
    </border>
    <border>
      <left/>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dotted">
        <color rgb="FFE36C09"/>
      </left>
      <top style="dotted">
        <color rgb="FFE36C09"/>
      </top>
      <bottom style="dotted">
        <color rgb="FFE36C09"/>
      </bottom>
    </border>
    <border>
      <top style="dotted">
        <color rgb="FFE36C09"/>
      </top>
      <bottom style="dotted">
        <color rgb="FFE36C09"/>
      </bottom>
    </border>
    <border>
      <right style="dotted">
        <color rgb="FFE36C09"/>
      </right>
      <top style="dotted">
        <color rgb="FFE36C09"/>
      </top>
      <bottom style="dotted">
        <color rgb="FFE36C09"/>
      </bottom>
    </border>
    <border>
      <left/>
      <top/>
      <bottom/>
    </border>
    <border>
      <top/>
      <bottom/>
    </border>
    <border>
      <right/>
      <top/>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dotted">
        <color rgb="FFE36C09"/>
      </left>
      <right style="dotted">
        <color rgb="FFE36C09"/>
      </right>
      <top style="dotted">
        <color rgb="FFE36C09"/>
      </top>
      <bottom style="dotted">
        <color rgb="FFE36C09"/>
      </bottom>
    </border>
    <border>
      <left style="dotted">
        <color rgb="FFE36C09"/>
      </left>
      <right style="dotted">
        <color rgb="FFE36C09"/>
      </right>
      <top style="dotted">
        <color rgb="FFE36C09"/>
      </top>
    </border>
    <border>
      <left style="thin">
        <color rgb="FF000000"/>
      </left>
      <right style="thin">
        <color rgb="FF000000"/>
      </right>
    </border>
    <border>
      <left style="dotted">
        <color rgb="FFE36C09"/>
      </left>
      <right style="dotted">
        <color rgb="FFE36C09"/>
      </right>
    </border>
    <border>
      <left style="dotted">
        <color rgb="FFE36C09"/>
      </left>
      <right style="dotted">
        <color rgb="FFE36C09"/>
      </right>
      <bottom style="dotted">
        <color rgb="FFE36C09"/>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top style="thin">
        <color rgb="FF000000"/>
      </top>
      <bottom/>
    </border>
    <border>
      <left/>
      <right/>
      <top style="thin">
        <color rgb="FF000000"/>
      </top>
      <bottom/>
    </border>
    <border>
      <left/>
      <right style="medium">
        <color rgb="FF000000"/>
      </right>
      <top style="thin">
        <color rgb="FF000000"/>
      </top>
      <bottom/>
    </border>
    <border>
      <left style="medium">
        <color rgb="FF000000"/>
      </left>
      <bottom style="thin">
        <color rgb="FF000000"/>
      </bottom>
    </border>
    <border>
      <right style="medium">
        <color rgb="FF000000"/>
      </right>
      <bottom style="thin">
        <color rgb="FF000000"/>
      </bottom>
    </border>
    <border>
      <left style="medium">
        <color rgb="FF000000"/>
      </left>
      <top style="thin">
        <color rgb="FF000000"/>
      </top>
      <bottom/>
    </border>
    <border>
      <top style="thin">
        <color rgb="FF000000"/>
      </top>
      <bottom/>
    </border>
    <border>
      <right style="medium">
        <color rgb="FF000000"/>
      </right>
      <top style="thin">
        <color rgb="FF000000"/>
      </top>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right/>
      <top/>
      <bottom/>
    </border>
    <border>
      <left/>
      <right style="medium">
        <color rgb="FF000000"/>
      </right>
      <top/>
      <bottom/>
    </border>
    <border>
      <left style="double">
        <color rgb="FF000000"/>
      </left>
      <top style="double">
        <color rgb="FF000000"/>
      </top>
      <bottom/>
    </border>
    <border>
      <right style="thin">
        <color theme="0"/>
      </right>
      <top style="double">
        <color rgb="FF000000"/>
      </top>
      <bottom/>
    </border>
    <border>
      <left style="thin">
        <color theme="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top/>
      <bottom/>
    </border>
    <border>
      <right style="medium">
        <color rgb="FF000000"/>
      </right>
      <top/>
      <bottom/>
    </border>
    <border>
      <left/>
      <top/>
    </border>
    <border>
      <top/>
    </border>
    <border>
      <right/>
      <top/>
    </border>
    <border>
      <left/>
    </border>
    <border>
      <right/>
    </border>
    <border>
      <left/>
      <bottom/>
    </border>
    <border>
      <bottom/>
    </border>
    <border>
      <right/>
      <bottom/>
    </border>
    <border>
      <right style="medium">
        <color rgb="FF000000"/>
      </right>
      <top/>
    </border>
    <border>
      <right/>
      <top style="medium">
        <color rgb="FF000000"/>
      </top>
    </border>
    <border>
      <left/>
      <top style="medium">
        <color rgb="FF000000"/>
      </top>
    </border>
    <border>
      <left style="medium">
        <color theme="0"/>
      </left>
      <top style="medium">
        <color theme="0"/>
      </top>
    </border>
    <border>
      <top style="medium">
        <color theme="0"/>
      </top>
    </border>
    <border>
      <right style="medium">
        <color theme="0"/>
      </right>
      <top style="medium">
        <color theme="0"/>
      </top>
    </border>
    <border>
      <left style="medium">
        <color rgb="FF000000"/>
      </left>
      <bottom/>
    </border>
    <border>
      <right style="medium">
        <color rgb="FF000000"/>
      </right>
      <bottom/>
    </border>
    <border>
      <left style="medium">
        <color theme="0"/>
      </left>
    </border>
    <border>
      <right style="medium">
        <color theme="0"/>
      </right>
    </border>
    <border>
      <left style="medium">
        <color rgb="FF000000"/>
      </left>
      <top/>
    </border>
    <border>
      <right/>
      <bottom style="medium">
        <color rgb="FF000000"/>
      </bottom>
    </border>
    <border>
      <left/>
      <bottom style="medium">
        <color rgb="FF000000"/>
      </bottom>
    </border>
    <border>
      <left style="medium">
        <color theme="0"/>
      </left>
      <bottom style="medium">
        <color theme="0"/>
      </bottom>
    </border>
    <border>
      <bottom style="medium">
        <color theme="0"/>
      </bottom>
    </border>
    <border>
      <right style="medium">
        <color theme="0"/>
      </right>
      <bottom style="medium">
        <color theme="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294">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2" fillId="0" fontId="4" numFmtId="0" xfId="0" applyAlignment="1" applyBorder="1" applyFont="1">
      <alignment horizontal="left" vertical="center"/>
    </xf>
    <xf borderId="8" fillId="0" fontId="3" numFmtId="0" xfId="0" applyAlignment="1" applyBorder="1" applyFont="1">
      <alignment horizontal="center" vertical="center"/>
    </xf>
    <xf borderId="8" fillId="0" fontId="2" numFmtId="0" xfId="0" applyBorder="1" applyFont="1"/>
    <xf borderId="9" fillId="0" fontId="2" numFmtId="0" xfId="0" applyBorder="1" applyFont="1"/>
    <xf borderId="1" fillId="0" fontId="5" numFmtId="0" xfId="0" applyAlignment="1" applyBorder="1" applyFont="1">
      <alignment horizontal="center" vertical="center"/>
    </xf>
    <xf borderId="2" fillId="0" fontId="5" numFmtId="0" xfId="0" applyAlignment="1" applyBorder="1" applyFont="1">
      <alignment horizontal="center" vertical="center"/>
    </xf>
    <xf borderId="10" fillId="0" fontId="2" numFmtId="0" xfId="0" applyBorder="1" applyFont="1"/>
    <xf borderId="10" fillId="0" fontId="6" numFmtId="15" xfId="0" applyAlignment="1" applyBorder="1" applyFont="1" applyNumberFormat="1">
      <alignment horizontal="center" vertical="center"/>
    </xf>
    <xf borderId="10" fillId="0" fontId="6" numFmtId="49" xfId="0" applyAlignment="1" applyBorder="1" applyFont="1" applyNumberFormat="1">
      <alignment horizontal="center" vertical="center"/>
    </xf>
    <xf borderId="8" fillId="0" fontId="6" numFmtId="0" xfId="0" applyAlignment="1" applyBorder="1" applyFont="1">
      <alignment horizontal="center" vertical="center"/>
    </xf>
    <xf borderId="10" fillId="0" fontId="6" numFmtId="0" xfId="0" applyAlignment="1" applyBorder="1" applyFont="1">
      <alignment horizontal="center" vertical="center"/>
    </xf>
    <xf borderId="0" fillId="0" fontId="1" numFmtId="0" xfId="0" applyAlignment="1" applyFont="1">
      <alignment horizontal="center" vertical="center"/>
    </xf>
    <xf borderId="11" fillId="2" fontId="7" numFmtId="0" xfId="0" applyBorder="1" applyFill="1" applyFont="1"/>
    <xf borderId="12" fillId="3" fontId="8" numFmtId="0" xfId="0" applyAlignment="1" applyBorder="1" applyFill="1" applyFont="1">
      <alignment horizontal="center" vertical="center"/>
    </xf>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1" fillId="2" fontId="1" numFmtId="0" xfId="0" applyAlignment="1" applyBorder="1" applyFont="1">
      <alignment horizontal="center" vertical="center"/>
    </xf>
    <xf borderId="18" fillId="3" fontId="8" numFmtId="0" xfId="0" applyAlignment="1" applyBorder="1" applyFont="1">
      <alignment horizontal="left" vertical="center"/>
    </xf>
    <xf borderId="19" fillId="0" fontId="2" numFmtId="0" xfId="0" applyBorder="1" applyFont="1"/>
    <xf borderId="20" fillId="2" fontId="9" numFmtId="0" xfId="0" applyAlignment="1" applyBorder="1" applyFont="1">
      <alignment horizontal="left" vertical="center"/>
    </xf>
    <xf borderId="21" fillId="0" fontId="2" numFmtId="0" xfId="0" applyBorder="1" applyFont="1"/>
    <xf borderId="22" fillId="0" fontId="2" numFmtId="0" xfId="0" applyBorder="1" applyFont="1"/>
    <xf borderId="23" fillId="2" fontId="1" numFmtId="0" xfId="0" applyAlignment="1" applyBorder="1" applyFont="1">
      <alignment horizontal="center" vertical="center"/>
    </xf>
    <xf borderId="24" fillId="0" fontId="2" numFmtId="0" xfId="0" applyBorder="1" applyFont="1"/>
    <xf borderId="25" fillId="0" fontId="2" numFmtId="0" xfId="0" applyBorder="1" applyFont="1"/>
    <xf borderId="0" fillId="0" fontId="10" numFmtId="0" xfId="0" applyAlignment="1" applyFont="1">
      <alignment horizontal="center" shrinkToFit="0" textRotation="90" vertical="center" wrapText="1"/>
    </xf>
    <xf borderId="20" fillId="2" fontId="9" numFmtId="0" xfId="0" applyAlignment="1" applyBorder="1" applyFont="1">
      <alignment horizontal="left" shrinkToFit="0" vertical="center" wrapText="1"/>
    </xf>
    <xf borderId="18" fillId="3" fontId="8" numFmtId="0" xfId="0" applyAlignment="1" applyBorder="1" applyFont="1">
      <alignment horizontal="center" vertical="center"/>
    </xf>
    <xf borderId="26" fillId="0" fontId="2" numFmtId="0" xfId="0" applyBorder="1" applyFont="1"/>
    <xf borderId="27" fillId="3" fontId="8" numFmtId="0" xfId="0" applyAlignment="1" applyBorder="1" applyFont="1">
      <alignment horizontal="center" textRotation="90" vertical="center"/>
    </xf>
    <xf borderId="27" fillId="3" fontId="8" numFmtId="0" xfId="0" applyAlignment="1" applyBorder="1" applyFont="1">
      <alignment horizontal="center" vertical="center"/>
    </xf>
    <xf borderId="27" fillId="3" fontId="8" numFmtId="0" xfId="0" applyAlignment="1" applyBorder="1" applyFont="1">
      <alignment horizontal="center" shrinkToFit="0" vertical="center" wrapText="1"/>
    </xf>
    <xf borderId="27" fillId="3" fontId="8" numFmtId="0" xfId="0" applyAlignment="1" applyBorder="1" applyFont="1">
      <alignment horizontal="center" shrinkToFit="0" textRotation="90" vertical="center" wrapText="1"/>
    </xf>
    <xf borderId="18" fillId="3" fontId="8" numFmtId="0" xfId="0" applyAlignment="1" applyBorder="1" applyFont="1">
      <alignment horizontal="center" shrinkToFit="0" vertical="center" wrapText="1"/>
    </xf>
    <xf borderId="28" fillId="0" fontId="2" numFmtId="0" xfId="0" applyBorder="1" applyFont="1"/>
    <xf borderId="29" fillId="3" fontId="8" numFmtId="0" xfId="0" applyAlignment="1" applyBorder="1" applyFont="1">
      <alignment horizontal="center" textRotation="90" vertical="center"/>
    </xf>
    <xf borderId="27" fillId="0" fontId="1" numFmtId="0" xfId="0" applyAlignment="1" applyBorder="1" applyFont="1">
      <alignment horizontal="center" vertical="center"/>
    </xf>
    <xf borderId="27" fillId="0" fontId="1" numFmtId="0" xfId="0" applyAlignment="1" applyBorder="1" applyFont="1">
      <alignment horizontal="center" shrinkToFit="0" vertical="center" wrapText="1"/>
    </xf>
    <xf borderId="27" fillId="0" fontId="8" numFmtId="0" xfId="0" applyAlignment="1" applyBorder="1" applyFont="1">
      <alignment horizontal="center" shrinkToFit="0" vertical="center" wrapText="1"/>
    </xf>
    <xf borderId="27" fillId="0" fontId="1" numFmtId="9" xfId="0" applyAlignment="1" applyBorder="1" applyFont="1" applyNumberFormat="1">
      <alignment horizontal="center" shrinkToFit="0" vertical="center" wrapText="1"/>
    </xf>
    <xf borderId="27" fillId="0" fontId="8" numFmtId="0" xfId="0" applyAlignment="1" applyBorder="1" applyFont="1">
      <alignment horizontal="center" vertical="center"/>
    </xf>
    <xf borderId="29" fillId="0" fontId="1" numFmtId="0" xfId="0" applyAlignment="1" applyBorder="1" applyFont="1">
      <alignment horizontal="center" vertical="center"/>
    </xf>
    <xf borderId="30" fillId="0" fontId="11" numFmtId="0" xfId="0" applyAlignment="1" applyBorder="1" applyFont="1">
      <alignment horizontal="left" shrinkToFit="0" vertical="center" wrapText="1"/>
    </xf>
    <xf borderId="29" fillId="0" fontId="1" numFmtId="0" xfId="0" applyAlignment="1" applyBorder="1" applyFont="1">
      <alignment horizontal="center" textRotation="90" vertical="center"/>
    </xf>
    <xf borderId="29" fillId="0" fontId="1" numFmtId="9" xfId="0" applyAlignment="1" applyBorder="1" applyFont="1" applyNumberFormat="1">
      <alignment horizontal="center" vertical="center"/>
    </xf>
    <xf borderId="30" fillId="0" fontId="1" numFmtId="0" xfId="0" applyAlignment="1" applyBorder="1" applyFont="1">
      <alignment horizontal="center" textRotation="90" vertical="center"/>
    </xf>
    <xf borderId="29" fillId="0" fontId="1" numFmtId="164" xfId="0" applyAlignment="1" applyBorder="1" applyFont="1" applyNumberFormat="1">
      <alignment horizontal="center" vertical="center"/>
    </xf>
    <xf borderId="29" fillId="0" fontId="8" numFmtId="0" xfId="0" applyAlignment="1" applyBorder="1" applyFont="1">
      <alignment horizontal="center" shrinkToFit="0" textRotation="90" vertical="center" wrapText="1"/>
    </xf>
    <xf borderId="29" fillId="0" fontId="8" numFmtId="0" xfId="0" applyAlignment="1" applyBorder="1" applyFont="1">
      <alignment horizontal="center" textRotation="90" vertical="center"/>
    </xf>
    <xf borderId="31" fillId="0" fontId="10" numFmtId="0" xfId="0" applyAlignment="1" applyBorder="1" applyFont="1">
      <alignment horizontal="center" textRotation="90" vertical="center"/>
    </xf>
    <xf borderId="27" fillId="0" fontId="1" numFmtId="0" xfId="0" applyAlignment="1" applyBorder="1" applyFont="1">
      <alignment horizontal="center" textRotation="90" vertical="center"/>
    </xf>
    <xf borderId="29" fillId="0" fontId="1" numFmtId="0" xfId="0" applyAlignment="1" applyBorder="1" applyFont="1">
      <alignment horizontal="center" shrinkToFit="0" vertical="center" wrapText="1"/>
    </xf>
    <xf borderId="29" fillId="0" fontId="1" numFmtId="165" xfId="0" applyAlignment="1" applyBorder="1" applyFont="1" applyNumberFormat="1">
      <alignment horizontal="center" vertical="center"/>
    </xf>
    <xf borderId="32" fillId="0" fontId="2" numFmtId="0" xfId="0" applyBorder="1" applyFont="1"/>
    <xf borderId="33" fillId="0" fontId="2" numFmtId="0" xfId="0" applyBorder="1" applyFont="1"/>
    <xf borderId="34" fillId="0" fontId="2" numFmtId="0" xfId="0" applyBorder="1" applyFont="1"/>
    <xf borderId="28" fillId="0" fontId="1" numFmtId="0" xfId="0" applyAlignment="1" applyBorder="1" applyFont="1">
      <alignment horizontal="center" vertical="center"/>
    </xf>
    <xf borderId="27" fillId="0" fontId="1" numFmtId="0" xfId="0" applyAlignment="1" applyBorder="1" applyFont="1">
      <alignment shrinkToFit="0" vertical="center" wrapText="1"/>
    </xf>
    <xf borderId="27" fillId="0" fontId="1" numFmtId="0" xfId="0" applyAlignment="1" applyBorder="1" applyFont="1">
      <alignment vertical="center"/>
    </xf>
    <xf borderId="27" fillId="0" fontId="8" numFmtId="0" xfId="0" applyAlignment="1" applyBorder="1" applyFont="1">
      <alignment shrinkToFit="0" vertical="center" wrapText="1"/>
    </xf>
    <xf borderId="27" fillId="0" fontId="1" numFmtId="9" xfId="0" applyAlignment="1" applyBorder="1" applyFont="1" applyNumberFormat="1">
      <alignment shrinkToFit="0" vertical="center" wrapText="1"/>
    </xf>
    <xf borderId="27" fillId="0" fontId="8" numFmtId="0" xfId="0" applyAlignment="1" applyBorder="1" applyFont="1">
      <alignment vertical="center"/>
    </xf>
    <xf borderId="33" fillId="0" fontId="10" numFmtId="0" xfId="0" applyAlignment="1" applyBorder="1" applyFont="1">
      <alignment horizontal="center" textRotation="90" vertical="center"/>
    </xf>
    <xf borderId="0" fillId="0" fontId="11" numFmtId="0" xfId="0" applyAlignment="1" applyFont="1">
      <alignment horizontal="left" shrinkToFit="0" vertical="top" wrapText="1"/>
    </xf>
    <xf borderId="27" fillId="0" fontId="1" numFmtId="0" xfId="0" applyAlignment="1" applyBorder="1" applyFont="1">
      <alignment horizontal="center" shrinkToFit="0" vertical="top" wrapText="1"/>
    </xf>
    <xf borderId="30" fillId="0" fontId="11" numFmtId="0" xfId="0" applyAlignment="1" applyBorder="1" applyFont="1">
      <alignment horizontal="left" shrinkToFit="0" vertical="top" wrapText="1"/>
    </xf>
    <xf borderId="27" fillId="0" fontId="1" numFmtId="0" xfId="0" applyAlignment="1" applyBorder="1" applyFont="1">
      <alignment horizontal="center" readingOrder="0" shrinkToFit="0" vertical="center" wrapText="1"/>
    </xf>
    <xf borderId="18" fillId="0" fontId="1" numFmtId="0" xfId="0" applyAlignment="1" applyBorder="1" applyFont="1">
      <alignment horizontal="center" shrinkToFit="0" vertical="center" wrapText="1"/>
    </xf>
    <xf borderId="0" fillId="0" fontId="8" numFmtId="0" xfId="0" applyAlignment="1" applyFont="1">
      <alignment horizontal="left" vertical="center"/>
    </xf>
    <xf borderId="0" fillId="0" fontId="7" numFmtId="0" xfId="0" applyFont="1"/>
    <xf borderId="35" fillId="4" fontId="12" numFmtId="0" xfId="0" applyAlignment="1" applyBorder="1" applyFill="1" applyFont="1">
      <alignment horizontal="center" shrinkToFit="0" vertical="center" wrapText="1"/>
    </xf>
    <xf borderId="36" fillId="0" fontId="2" numFmtId="0" xfId="0" applyBorder="1" applyFont="1"/>
    <xf borderId="37" fillId="0" fontId="2" numFmtId="0" xfId="0" applyBorder="1" applyFont="1"/>
    <xf borderId="38" fillId="2" fontId="13" numFmtId="0" xfId="0" applyBorder="1" applyFont="1"/>
    <xf borderId="39" fillId="2" fontId="13" numFmtId="0" xfId="0" applyBorder="1" applyFont="1"/>
    <xf borderId="40" fillId="2" fontId="13" numFmtId="0" xfId="0" applyBorder="1" applyFont="1"/>
    <xf borderId="6" fillId="0" fontId="13" numFmtId="0" xfId="0" applyAlignment="1" applyBorder="1" applyFont="1">
      <alignment horizontal="left" shrinkToFit="0" vertical="center" wrapText="1"/>
    </xf>
    <xf borderId="41" fillId="0" fontId="2" numFmtId="0" xfId="0" applyBorder="1" applyFont="1"/>
    <xf borderId="42" fillId="0" fontId="2" numFmtId="0" xfId="0" applyBorder="1" applyFont="1"/>
    <xf quotePrefix="1" borderId="43" fillId="2" fontId="14" numFmtId="0" xfId="0" applyAlignment="1" applyBorder="1" applyFont="1">
      <alignment horizontal="left" shrinkToFit="0" vertical="top" wrapText="1"/>
    </xf>
    <xf borderId="44" fillId="0" fontId="2" numFmtId="0" xfId="0" applyBorder="1" applyFont="1"/>
    <xf borderId="45" fillId="0" fontId="2" numFmtId="0" xfId="0" applyBorder="1" applyFont="1"/>
    <xf borderId="46" fillId="2" fontId="7" numFmtId="0" xfId="0" applyAlignment="1" applyBorder="1" applyFont="1">
      <alignment horizontal="left" shrinkToFit="0" vertical="center" wrapText="1"/>
    </xf>
    <xf borderId="47" fillId="0" fontId="2" numFmtId="0" xfId="0" applyBorder="1" applyFont="1"/>
    <xf borderId="48" fillId="0" fontId="2" numFmtId="0" xfId="0" applyBorder="1" applyFont="1"/>
    <xf borderId="49" fillId="2" fontId="15" numFmtId="0" xfId="0" applyAlignment="1" applyBorder="1" applyFont="1">
      <alignment horizontal="left" shrinkToFit="0" vertical="top" wrapText="1"/>
    </xf>
    <xf borderId="11" fillId="2" fontId="10" numFmtId="0" xfId="0" applyAlignment="1" applyBorder="1" applyFont="1">
      <alignment horizontal="left" shrinkToFit="0" vertical="top" wrapText="1"/>
    </xf>
    <xf borderId="50" fillId="2" fontId="10" numFmtId="0" xfId="0" applyAlignment="1" applyBorder="1" applyFont="1">
      <alignment horizontal="left" shrinkToFit="0" vertical="top" wrapText="1"/>
    </xf>
    <xf borderId="6" fillId="0" fontId="13" numFmtId="0" xfId="0" applyAlignment="1" applyBorder="1" applyFont="1">
      <alignment horizontal="left" shrinkToFit="0" vertical="top" wrapText="1"/>
    </xf>
    <xf borderId="49" fillId="2" fontId="13" numFmtId="0" xfId="0" applyBorder="1" applyFont="1"/>
    <xf borderId="11" fillId="2" fontId="13" numFmtId="0" xfId="0" applyBorder="1" applyFont="1"/>
    <xf borderId="11" fillId="2" fontId="16" numFmtId="0" xfId="0" applyAlignment="1" applyBorder="1" applyFont="1">
      <alignment horizontal="left" shrinkToFit="0" vertical="center" wrapText="1"/>
    </xf>
    <xf borderId="11" fillId="2" fontId="13" numFmtId="0" xfId="0" applyAlignment="1" applyBorder="1" applyFont="1">
      <alignment horizontal="left" shrinkToFit="0" vertical="center" wrapText="1"/>
    </xf>
    <xf borderId="50" fillId="2" fontId="13" numFmtId="0" xfId="0" applyBorder="1" applyFont="1"/>
    <xf borderId="51" fillId="4" fontId="17" numFmtId="0" xfId="0" applyAlignment="1" applyBorder="1" applyFont="1">
      <alignment horizontal="center" shrinkToFit="0" vertical="center" wrapText="1"/>
    </xf>
    <xf borderId="52" fillId="0" fontId="2" numFmtId="0" xfId="0" applyBorder="1" applyFont="1"/>
    <xf borderId="53" fillId="4" fontId="17" numFmtId="0" xfId="0" applyAlignment="1" applyBorder="1" applyFont="1">
      <alignment horizontal="center" vertical="center"/>
    </xf>
    <xf borderId="54" fillId="0" fontId="2" numFmtId="0" xfId="0" applyBorder="1" applyFont="1"/>
    <xf borderId="55" fillId="2" fontId="17" numFmtId="0" xfId="0" applyAlignment="1" applyBorder="1" applyFont="1">
      <alignment horizontal="left" readingOrder="1" shrinkToFit="0" vertical="top" wrapText="1"/>
    </xf>
    <xf borderId="56" fillId="0" fontId="2" numFmtId="0" xfId="0" applyBorder="1" applyFont="1"/>
    <xf borderId="57" fillId="2" fontId="18" numFmtId="0" xfId="0" applyAlignment="1" applyBorder="1" applyFont="1">
      <alignment horizontal="left" shrinkToFit="0" vertical="center" wrapText="1"/>
    </xf>
    <xf borderId="58" fillId="0" fontId="2" numFmtId="0" xfId="0" applyBorder="1" applyFont="1"/>
    <xf borderId="59" fillId="2" fontId="17" numFmtId="0" xfId="0" applyAlignment="1" applyBorder="1" applyFont="1">
      <alignment horizontal="left" shrinkToFit="0" vertical="center" wrapText="1"/>
    </xf>
    <xf borderId="60" fillId="0" fontId="2" numFmtId="0" xfId="0" applyBorder="1" applyFont="1"/>
    <xf borderId="61" fillId="2" fontId="18" numFmtId="0" xfId="0" applyAlignment="1" applyBorder="1" applyFont="1">
      <alignment horizontal="left" shrinkToFit="0" vertical="center" wrapText="1"/>
    </xf>
    <xf borderId="62" fillId="0" fontId="2" numFmtId="0" xfId="0" applyBorder="1" applyFont="1"/>
    <xf borderId="63" fillId="2" fontId="17" numFmtId="0" xfId="0" applyAlignment="1" applyBorder="1" applyFont="1">
      <alignment horizontal="left" shrinkToFit="0" vertical="center" wrapText="1"/>
    </xf>
    <xf borderId="64" fillId="0" fontId="2" numFmtId="0" xfId="0" applyBorder="1" applyFont="1"/>
    <xf borderId="65" fillId="2" fontId="18" numFmtId="0" xfId="0" applyAlignment="1" applyBorder="1" applyFont="1">
      <alignment horizontal="left" shrinkToFit="0" vertical="center" wrapText="1"/>
    </xf>
    <xf borderId="66" fillId="0" fontId="2" numFmtId="0" xfId="0" applyBorder="1" applyFont="1"/>
    <xf borderId="11" fillId="2" fontId="17" numFmtId="0" xfId="0" applyAlignment="1" applyBorder="1" applyFont="1">
      <alignment horizontal="left" shrinkToFit="0" vertical="center" wrapText="1"/>
    </xf>
    <xf borderId="11" fillId="2" fontId="18" numFmtId="0" xfId="0" applyAlignment="1" applyBorder="1" applyFont="1">
      <alignment horizontal="left" shrinkToFit="0" vertical="top" wrapText="1"/>
    </xf>
    <xf borderId="67" fillId="2" fontId="13" numFmtId="0" xfId="0" applyAlignment="1" applyBorder="1" applyFont="1">
      <alignment horizontal="left" shrinkToFit="0" vertical="top" wrapText="1"/>
    </xf>
    <xf borderId="68" fillId="0" fontId="2" numFmtId="0" xfId="0" applyBorder="1" applyFont="1"/>
    <xf borderId="0" fillId="0" fontId="19" numFmtId="0" xfId="0" applyAlignment="1" applyFont="1">
      <alignment horizontal="center" shrinkToFit="0" vertical="center" wrapText="1"/>
    </xf>
    <xf borderId="69" fillId="5" fontId="20" numFmtId="0" xfId="0" applyAlignment="1" applyBorder="1" applyFill="1" applyFont="1">
      <alignment horizontal="center" readingOrder="1" shrinkToFit="0" vertical="center" wrapText="1"/>
    </xf>
    <xf borderId="70" fillId="0" fontId="2" numFmtId="0" xfId="0" applyBorder="1" applyFont="1"/>
    <xf borderId="71" fillId="0" fontId="2" numFmtId="0" xfId="0" applyBorder="1" applyFont="1"/>
    <xf borderId="11" fillId="2" fontId="21" numFmtId="0" xfId="0" applyBorder="1" applyFont="1"/>
    <xf borderId="72" fillId="0" fontId="2" numFmtId="0" xfId="0" applyBorder="1" applyFont="1"/>
    <xf borderId="73" fillId="0" fontId="2" numFmtId="0" xfId="0" applyBorder="1" applyFont="1"/>
    <xf borderId="74" fillId="0" fontId="2" numFmtId="0" xfId="0" applyBorder="1" applyFont="1"/>
    <xf borderId="75" fillId="0" fontId="2" numFmtId="0" xfId="0" applyBorder="1" applyFont="1"/>
    <xf borderId="76" fillId="0" fontId="2" numFmtId="0" xfId="0" applyBorder="1" applyFont="1"/>
    <xf borderId="69" fillId="5" fontId="20" numFmtId="0" xfId="0" applyAlignment="1" applyBorder="1" applyFont="1">
      <alignment horizontal="center" readingOrder="1" shrinkToFit="0" textRotation="90" vertical="center" wrapText="1"/>
    </xf>
    <xf borderId="77" fillId="0" fontId="2" numFmtId="0" xfId="0" applyBorder="1" applyFont="1"/>
    <xf borderId="1" fillId="0" fontId="22" numFmtId="0" xfId="0" applyAlignment="1" applyBorder="1" applyFont="1">
      <alignment horizontal="center" shrinkToFit="0" vertical="center" wrapText="1"/>
    </xf>
    <xf borderId="1" fillId="6" fontId="23" numFmtId="0" xfId="0" applyAlignment="1" applyBorder="1" applyFill="1" applyFont="1">
      <alignment horizontal="center" readingOrder="1" shrinkToFit="0" vertical="center" wrapText="1"/>
    </xf>
    <xf borderId="78" fillId="0" fontId="2" numFmtId="0" xfId="0" applyBorder="1" applyFont="1"/>
    <xf borderId="79" fillId="6" fontId="23" numFmtId="0" xfId="0" applyAlignment="1" applyBorder="1" applyFont="1">
      <alignment horizontal="center" readingOrder="1" shrinkToFit="0" vertical="center" wrapText="1"/>
    </xf>
    <xf borderId="1" fillId="7" fontId="23" numFmtId="0" xfId="0" applyAlignment="1" applyBorder="1" applyFill="1" applyFont="1">
      <alignment horizontal="center" readingOrder="1" shrinkToFit="0" wrapText="1"/>
    </xf>
    <xf borderId="79" fillId="7" fontId="23" numFmtId="0" xfId="0" applyAlignment="1" applyBorder="1" applyFont="1">
      <alignment horizontal="center" readingOrder="1" shrinkToFit="0" wrapText="1"/>
    </xf>
    <xf borderId="80" fillId="7" fontId="24" numFmtId="0" xfId="0" applyAlignment="1" applyBorder="1" applyFont="1">
      <alignment horizontal="center" readingOrder="1" shrinkToFit="0" vertical="center" wrapText="1"/>
    </xf>
    <xf borderId="81" fillId="0" fontId="2" numFmtId="0" xfId="0" applyBorder="1" applyFont="1"/>
    <xf borderId="82" fillId="0" fontId="2" numFmtId="0" xfId="0" applyBorder="1" applyFont="1"/>
    <xf borderId="83" fillId="0" fontId="2" numFmtId="0" xfId="0" applyBorder="1" applyFont="1"/>
    <xf borderId="84" fillId="0" fontId="2" numFmtId="0" xfId="0" applyBorder="1" applyFont="1"/>
    <xf borderId="85" fillId="0" fontId="2" numFmtId="0" xfId="0" applyBorder="1" applyFont="1"/>
    <xf borderId="86" fillId="0" fontId="2" numFmtId="0" xfId="0" applyBorder="1" applyFont="1"/>
    <xf borderId="87" fillId="6" fontId="23" numFmtId="0" xfId="0" applyAlignment="1" applyBorder="1" applyFont="1">
      <alignment horizontal="center" readingOrder="1" shrinkToFit="0" vertical="center" wrapText="1"/>
    </xf>
    <xf borderId="69" fillId="6" fontId="23" numFmtId="0" xfId="0" applyAlignment="1" applyBorder="1" applyFont="1">
      <alignment horizontal="center" readingOrder="1" shrinkToFit="0" vertical="center" wrapText="1"/>
    </xf>
    <xf borderId="87" fillId="7" fontId="23" numFmtId="0" xfId="0" applyAlignment="1" applyBorder="1" applyFont="1">
      <alignment horizontal="center" readingOrder="1" shrinkToFit="0" wrapText="1"/>
    </xf>
    <xf borderId="69" fillId="7" fontId="23" numFmtId="0" xfId="0" applyAlignment="1" applyBorder="1" applyFont="1">
      <alignment horizontal="center" readingOrder="1" shrinkToFit="0" wrapText="1"/>
    </xf>
    <xf borderId="88" fillId="0" fontId="2" numFmtId="0" xfId="0" applyBorder="1" applyFont="1"/>
    <xf borderId="89" fillId="0" fontId="2" numFmtId="0" xfId="0" applyBorder="1" applyFont="1"/>
    <xf borderId="90" fillId="0" fontId="2" numFmtId="0" xfId="0" applyBorder="1" applyFont="1"/>
    <xf borderId="91" fillId="0" fontId="2" numFmtId="0" xfId="0" applyBorder="1" applyFont="1"/>
    <xf borderId="92" fillId="0" fontId="2" numFmtId="0" xfId="0" applyBorder="1" applyFont="1"/>
    <xf borderId="1" fillId="8" fontId="23" numFmtId="0" xfId="0" applyAlignment="1" applyBorder="1" applyFill="1" applyFont="1">
      <alignment horizontal="center" readingOrder="1" shrinkToFit="0" wrapText="1"/>
    </xf>
    <xf borderId="79" fillId="8" fontId="23" numFmtId="0" xfId="0" applyAlignment="1" applyBorder="1" applyFont="1">
      <alignment horizontal="center" readingOrder="1" shrinkToFit="0" wrapText="1"/>
    </xf>
    <xf borderId="80" fillId="6" fontId="24" numFmtId="0" xfId="0" applyAlignment="1" applyBorder="1" applyFont="1">
      <alignment horizontal="center" readingOrder="1" shrinkToFit="0" vertical="center" wrapText="1"/>
    </xf>
    <xf borderId="87" fillId="8" fontId="23" numFmtId="0" xfId="0" applyAlignment="1" applyBorder="1" applyFont="1">
      <alignment horizontal="center" readingOrder="1" shrinkToFit="0" wrapText="1"/>
    </xf>
    <xf borderId="69" fillId="8" fontId="23" numFmtId="0" xfId="0" applyAlignment="1" applyBorder="1" applyFont="1">
      <alignment horizontal="center" readingOrder="1" shrinkToFit="0" wrapText="1"/>
    </xf>
    <xf borderId="80" fillId="8" fontId="24" numFmtId="0" xfId="0" applyAlignment="1" applyBorder="1" applyFont="1">
      <alignment horizontal="center" readingOrder="1" shrinkToFit="0" vertical="center" wrapText="1"/>
    </xf>
    <xf borderId="1" fillId="9" fontId="23" numFmtId="0" xfId="0" applyAlignment="1" applyBorder="1" applyFill="1" applyFont="1">
      <alignment horizontal="center" readingOrder="1" shrinkToFit="0" wrapText="1"/>
    </xf>
    <xf borderId="79" fillId="9" fontId="23" numFmtId="0" xfId="0" applyAlignment="1" applyBorder="1" applyFont="1">
      <alignment horizontal="center" readingOrder="1" shrinkToFit="0" wrapText="1"/>
    </xf>
    <xf borderId="80" fillId="9" fontId="24" numFmtId="0" xfId="0" applyAlignment="1" applyBorder="1" applyFont="1">
      <alignment horizontal="center" readingOrder="1" shrinkToFit="0" vertical="center" wrapText="1"/>
    </xf>
    <xf borderId="87" fillId="9" fontId="23" numFmtId="0" xfId="0" applyAlignment="1" applyBorder="1" applyFont="1">
      <alignment horizontal="center" readingOrder="1" shrinkToFit="0" wrapText="1"/>
    </xf>
    <xf borderId="69" fillId="9" fontId="23" numFmtId="0" xfId="0" applyAlignment="1" applyBorder="1" applyFont="1">
      <alignment horizontal="center" readingOrder="1" shrinkToFit="0" wrapText="1"/>
    </xf>
    <xf borderId="0" fillId="0" fontId="25" numFmtId="0" xfId="0" applyAlignment="1" applyFont="1">
      <alignment horizontal="center" shrinkToFit="0" vertical="center" wrapText="1"/>
    </xf>
    <xf borderId="1" fillId="0" fontId="26" numFmtId="0" xfId="0" applyAlignment="1" applyBorder="1" applyFont="1">
      <alignment horizontal="center" shrinkToFit="0" vertical="center" wrapText="1"/>
    </xf>
    <xf borderId="93" fillId="6" fontId="27" numFmtId="0" xfId="0" applyAlignment="1" applyBorder="1" applyFont="1">
      <alignment horizontal="center" readingOrder="1" shrinkToFit="0" vertical="center" wrapText="1"/>
    </xf>
    <xf borderId="94" fillId="6" fontId="27" numFmtId="0" xfId="0" applyAlignment="1" applyBorder="1" applyFont="1">
      <alignment horizontal="center" readingOrder="1" shrinkToFit="0" vertical="center" wrapText="1"/>
    </xf>
    <xf borderId="95" fillId="6" fontId="27" numFmtId="0" xfId="0" applyAlignment="1" applyBorder="1" applyFont="1">
      <alignment horizontal="center" readingOrder="1" shrinkToFit="0" vertical="center" wrapText="1"/>
    </xf>
    <xf borderId="93" fillId="7" fontId="27" numFmtId="0" xfId="0" applyAlignment="1" applyBorder="1" applyFont="1">
      <alignment horizontal="center" readingOrder="1" shrinkToFit="0" wrapText="1"/>
    </xf>
    <xf borderId="94" fillId="7" fontId="27" numFmtId="0" xfId="0" applyAlignment="1" applyBorder="1" applyFont="1">
      <alignment horizontal="center" readingOrder="1" shrinkToFit="0" wrapText="1"/>
    </xf>
    <xf borderId="95" fillId="7" fontId="27" numFmtId="0" xfId="0" applyAlignment="1" applyBorder="1" applyFont="1">
      <alignment horizontal="center" readingOrder="1" shrinkToFit="0" wrapText="1"/>
    </xf>
    <xf borderId="80" fillId="7" fontId="28" numFmtId="0" xfId="0" applyAlignment="1" applyBorder="1" applyFont="1">
      <alignment horizontal="center" readingOrder="1" shrinkToFit="0" vertical="center" wrapText="1"/>
    </xf>
    <xf borderId="49" fillId="6" fontId="27" numFmtId="0" xfId="0" applyAlignment="1" applyBorder="1" applyFont="1">
      <alignment horizontal="center" readingOrder="1" shrinkToFit="0" vertical="center" wrapText="1"/>
    </xf>
    <xf borderId="11" fillId="6" fontId="27" numFmtId="0" xfId="0" applyAlignment="1" applyBorder="1" applyFont="1">
      <alignment horizontal="center" readingOrder="1" shrinkToFit="0" vertical="center" wrapText="1"/>
    </xf>
    <xf borderId="50" fillId="6" fontId="27" numFmtId="0" xfId="0" applyAlignment="1" applyBorder="1" applyFont="1">
      <alignment horizontal="center" readingOrder="1" shrinkToFit="0" vertical="center" wrapText="1"/>
    </xf>
    <xf borderId="49" fillId="7" fontId="27" numFmtId="0" xfId="0" applyAlignment="1" applyBorder="1" applyFont="1">
      <alignment horizontal="center" readingOrder="1" shrinkToFit="0" wrapText="1"/>
    </xf>
    <xf borderId="11" fillId="7" fontId="27" numFmtId="0" xfId="0" applyAlignment="1" applyBorder="1" applyFont="1">
      <alignment horizontal="center" readingOrder="1" shrinkToFit="0" wrapText="1"/>
    </xf>
    <xf borderId="50" fillId="7" fontId="27" numFmtId="0" xfId="0" applyAlignment="1" applyBorder="1" applyFont="1">
      <alignment horizontal="center" readingOrder="1" shrinkToFit="0" wrapText="1"/>
    </xf>
    <xf borderId="96" fillId="6" fontId="27" numFmtId="0" xfId="0" applyAlignment="1" applyBorder="1" applyFont="1">
      <alignment horizontal="center" readingOrder="1" shrinkToFit="0" vertical="center" wrapText="1"/>
    </xf>
    <xf borderId="97" fillId="6" fontId="27" numFmtId="0" xfId="0" applyAlignment="1" applyBorder="1" applyFont="1">
      <alignment horizontal="center" readingOrder="1" shrinkToFit="0" vertical="center" wrapText="1"/>
    </xf>
    <xf borderId="98" fillId="6" fontId="27" numFmtId="0" xfId="0" applyAlignment="1" applyBorder="1" applyFont="1">
      <alignment horizontal="center" readingOrder="1" shrinkToFit="0" vertical="center" wrapText="1"/>
    </xf>
    <xf borderId="96" fillId="7" fontId="27" numFmtId="0" xfId="0" applyAlignment="1" applyBorder="1" applyFont="1">
      <alignment horizontal="center" readingOrder="1" shrinkToFit="0" wrapText="1"/>
    </xf>
    <xf borderId="97" fillId="7" fontId="27" numFmtId="0" xfId="0" applyAlignment="1" applyBorder="1" applyFont="1">
      <alignment horizontal="center" readingOrder="1" shrinkToFit="0" wrapText="1"/>
    </xf>
    <xf borderId="98" fillId="7" fontId="27" numFmtId="0" xfId="0" applyAlignment="1" applyBorder="1" applyFont="1">
      <alignment horizontal="center" readingOrder="1" shrinkToFit="0" wrapText="1"/>
    </xf>
    <xf borderId="93" fillId="8" fontId="27" numFmtId="0" xfId="0" applyAlignment="1" applyBorder="1" applyFont="1">
      <alignment horizontal="center" readingOrder="1" shrinkToFit="0" wrapText="1"/>
    </xf>
    <xf borderId="94" fillId="8" fontId="27" numFmtId="0" xfId="0" applyAlignment="1" applyBorder="1" applyFont="1">
      <alignment horizontal="center" readingOrder="1" shrinkToFit="0" wrapText="1"/>
    </xf>
    <xf borderId="95" fillId="8" fontId="27" numFmtId="0" xfId="0" applyAlignment="1" applyBorder="1" applyFont="1">
      <alignment horizontal="center" readingOrder="1" shrinkToFit="0" wrapText="1"/>
    </xf>
    <xf borderId="80" fillId="6" fontId="28" numFmtId="0" xfId="0" applyAlignment="1" applyBorder="1" applyFont="1">
      <alignment horizontal="center" readingOrder="1" shrinkToFit="0" vertical="center" wrapText="1"/>
    </xf>
    <xf borderId="49" fillId="8" fontId="27" numFmtId="0" xfId="0" applyAlignment="1" applyBorder="1" applyFont="1">
      <alignment horizontal="center" readingOrder="1" shrinkToFit="0" wrapText="1"/>
    </xf>
    <xf borderId="11" fillId="8" fontId="27" numFmtId="0" xfId="0" applyAlignment="1" applyBorder="1" applyFont="1">
      <alignment horizontal="center" readingOrder="1" shrinkToFit="0" wrapText="1"/>
    </xf>
    <xf borderId="50" fillId="8" fontId="27" numFmtId="0" xfId="0" applyAlignment="1" applyBorder="1" applyFont="1">
      <alignment horizontal="center" readingOrder="1" shrinkToFit="0" wrapText="1"/>
    </xf>
    <xf borderId="96" fillId="8" fontId="27" numFmtId="0" xfId="0" applyAlignment="1" applyBorder="1" applyFont="1">
      <alignment horizontal="center" readingOrder="1" shrinkToFit="0" wrapText="1"/>
    </xf>
    <xf borderId="97" fillId="8" fontId="27" numFmtId="0" xfId="0" applyAlignment="1" applyBorder="1" applyFont="1">
      <alignment horizontal="center" readingOrder="1" shrinkToFit="0" wrapText="1"/>
    </xf>
    <xf borderId="98" fillId="8" fontId="27" numFmtId="0" xfId="0" applyAlignment="1" applyBorder="1" applyFont="1">
      <alignment horizontal="center" readingOrder="1" shrinkToFit="0" wrapText="1"/>
    </xf>
    <xf borderId="80" fillId="8" fontId="28" numFmtId="0" xfId="0" applyAlignment="1" applyBorder="1" applyFont="1">
      <alignment horizontal="center" readingOrder="1" shrinkToFit="0" vertical="center" wrapText="1"/>
    </xf>
    <xf borderId="93" fillId="9" fontId="27" numFmtId="0" xfId="0" applyAlignment="1" applyBorder="1" applyFont="1">
      <alignment horizontal="center" readingOrder="1" shrinkToFit="0" wrapText="1"/>
    </xf>
    <xf borderId="94" fillId="9" fontId="27" numFmtId="0" xfId="0" applyAlignment="1" applyBorder="1" applyFont="1">
      <alignment horizontal="center" readingOrder="1" shrinkToFit="0" wrapText="1"/>
    </xf>
    <xf borderId="95" fillId="9" fontId="27" numFmtId="0" xfId="0" applyAlignment="1" applyBorder="1" applyFont="1">
      <alignment horizontal="center" readingOrder="1" shrinkToFit="0" wrapText="1"/>
    </xf>
    <xf borderId="80" fillId="9" fontId="28" numFmtId="0" xfId="0" applyAlignment="1" applyBorder="1" applyFont="1">
      <alignment horizontal="center" readingOrder="1" shrinkToFit="0" vertical="center" wrapText="1"/>
    </xf>
    <xf borderId="49" fillId="9" fontId="27" numFmtId="0" xfId="0" applyAlignment="1" applyBorder="1" applyFont="1">
      <alignment horizontal="center" readingOrder="1" shrinkToFit="0" wrapText="1"/>
    </xf>
    <xf borderId="11" fillId="9" fontId="27" numFmtId="0" xfId="0" applyAlignment="1" applyBorder="1" applyFont="1">
      <alignment horizontal="center" readingOrder="1" shrinkToFit="0" wrapText="1"/>
    </xf>
    <xf borderId="50" fillId="9" fontId="27" numFmtId="0" xfId="0" applyAlignment="1" applyBorder="1" applyFont="1">
      <alignment horizontal="center" readingOrder="1" shrinkToFit="0" wrapText="1"/>
    </xf>
    <xf borderId="96" fillId="9" fontId="27" numFmtId="0" xfId="0" applyAlignment="1" applyBorder="1" applyFont="1">
      <alignment horizontal="center" readingOrder="1" shrinkToFit="0" wrapText="1"/>
    </xf>
    <xf borderId="97" fillId="9" fontId="27" numFmtId="0" xfId="0" applyAlignment="1" applyBorder="1" applyFont="1">
      <alignment horizontal="center" readingOrder="1" shrinkToFit="0" wrapText="1"/>
    </xf>
    <xf borderId="98" fillId="9" fontId="27" numFmtId="0" xfId="0" applyAlignment="1" applyBorder="1" applyFont="1">
      <alignment horizontal="center" readingOrder="1" shrinkToFit="0" wrapText="1"/>
    </xf>
    <xf borderId="94" fillId="8" fontId="29" numFmtId="0" xfId="0" applyAlignment="1" applyBorder="1" applyFont="1">
      <alignment horizontal="center" readingOrder="1" shrinkToFit="0" wrapText="1"/>
    </xf>
    <xf borderId="0" fillId="0" fontId="30" numFmtId="0" xfId="0" applyAlignment="1" applyFont="1">
      <alignment horizontal="center" vertical="center"/>
    </xf>
    <xf borderId="0" fillId="0" fontId="31" numFmtId="0" xfId="0" applyAlignment="1" applyFont="1">
      <alignment horizontal="center" shrinkToFit="0" vertical="center" wrapText="1"/>
    </xf>
    <xf borderId="11" fillId="10" fontId="32" numFmtId="0" xfId="0" applyAlignment="1" applyBorder="1" applyFill="1" applyFont="1">
      <alignment horizontal="center" readingOrder="1" shrinkToFit="0" vertical="center" wrapText="1"/>
    </xf>
    <xf borderId="99" fillId="9" fontId="33" numFmtId="0" xfId="0" applyAlignment="1" applyBorder="1" applyFont="1">
      <alignment horizontal="center" readingOrder="1" shrinkToFit="0" vertical="center" wrapText="1"/>
    </xf>
    <xf borderId="100" fillId="0" fontId="33" numFmtId="0" xfId="0" applyAlignment="1" applyBorder="1" applyFont="1">
      <alignment horizontal="left" readingOrder="1" shrinkToFit="0" vertical="center" wrapText="1"/>
    </xf>
    <xf borderId="100" fillId="0" fontId="33" numFmtId="9" xfId="0" applyAlignment="1" applyBorder="1" applyFont="1" applyNumberFormat="1">
      <alignment horizontal="center" readingOrder="1" shrinkToFit="0" vertical="center" wrapText="1"/>
    </xf>
    <xf borderId="101" fillId="11" fontId="33" numFmtId="0" xfId="0" applyAlignment="1" applyBorder="1" applyFill="1" applyFont="1">
      <alignment horizontal="center" readingOrder="1" shrinkToFit="0" vertical="center" wrapText="1"/>
    </xf>
    <xf borderId="101" fillId="0" fontId="33" numFmtId="0" xfId="0" applyAlignment="1" applyBorder="1" applyFont="1">
      <alignment horizontal="left" readingOrder="1" shrinkToFit="0" vertical="center" wrapText="1"/>
    </xf>
    <xf borderId="101" fillId="0" fontId="33" numFmtId="9" xfId="0" applyAlignment="1" applyBorder="1" applyFont="1" applyNumberFormat="1">
      <alignment horizontal="center" readingOrder="1" shrinkToFit="0" vertical="center" wrapText="1"/>
    </xf>
    <xf borderId="101" fillId="12" fontId="33" numFmtId="0" xfId="0" applyAlignment="1" applyBorder="1" applyFill="1" applyFont="1">
      <alignment horizontal="center" readingOrder="1" shrinkToFit="0" vertical="center" wrapText="1"/>
    </xf>
    <xf borderId="101" fillId="13" fontId="33" numFmtId="0" xfId="0" applyAlignment="1" applyBorder="1" applyFill="1" applyFont="1">
      <alignment horizontal="center" readingOrder="1" shrinkToFit="0" vertical="center" wrapText="1"/>
    </xf>
    <xf borderId="101" fillId="14" fontId="34" numFmtId="0" xfId="0" applyAlignment="1" applyBorder="1" applyFill="1" applyFont="1">
      <alignment horizontal="center" readingOrder="1" shrinkToFit="0" vertical="center" wrapText="1"/>
    </xf>
    <xf borderId="0" fillId="0" fontId="35" numFmtId="0" xfId="0" applyAlignment="1" applyFont="1">
      <alignment horizontal="center" vertical="center"/>
    </xf>
    <xf borderId="11" fillId="2" fontId="36" numFmtId="0" xfId="0" applyAlignment="1" applyBorder="1" applyFont="1">
      <alignment horizontal="center" shrinkToFit="0" vertical="center" wrapText="1"/>
    </xf>
    <xf borderId="11" fillId="10" fontId="37" numFmtId="0" xfId="0" applyAlignment="1" applyBorder="1" applyFont="1">
      <alignment horizontal="center" readingOrder="1" shrinkToFit="0" vertical="center" wrapText="1"/>
    </xf>
    <xf borderId="11" fillId="2" fontId="38" numFmtId="0" xfId="0" applyBorder="1" applyFont="1"/>
    <xf borderId="99" fillId="9" fontId="39" numFmtId="0" xfId="0" applyAlignment="1" applyBorder="1" applyFont="1">
      <alignment horizontal="center" readingOrder="1" shrinkToFit="0" vertical="center" wrapText="1"/>
    </xf>
    <xf borderId="100" fillId="0" fontId="39" numFmtId="0" xfId="0" applyAlignment="1" applyBorder="1" applyFont="1">
      <alignment horizontal="center" readingOrder="1" shrinkToFit="0" vertical="center" wrapText="1"/>
    </xf>
    <xf borderId="100" fillId="0" fontId="39" numFmtId="0" xfId="0" applyAlignment="1" applyBorder="1" applyFont="1">
      <alignment horizontal="left" readingOrder="1" shrinkToFit="0" vertical="center" wrapText="1"/>
    </xf>
    <xf borderId="101" fillId="11" fontId="39" numFmtId="0" xfId="0" applyAlignment="1" applyBorder="1" applyFont="1">
      <alignment horizontal="center" readingOrder="1" shrinkToFit="0" vertical="center" wrapText="1"/>
    </xf>
    <xf borderId="101" fillId="0" fontId="39" numFmtId="0" xfId="0" applyAlignment="1" applyBorder="1" applyFont="1">
      <alignment horizontal="center" readingOrder="1" shrinkToFit="0" vertical="center" wrapText="1"/>
    </xf>
    <xf borderId="101" fillId="0" fontId="39" numFmtId="0" xfId="0" applyAlignment="1" applyBorder="1" applyFont="1">
      <alignment horizontal="left" readingOrder="1" shrinkToFit="0" vertical="center" wrapText="1"/>
    </xf>
    <xf borderId="101" fillId="12" fontId="39" numFmtId="0" xfId="0" applyAlignment="1" applyBorder="1" applyFont="1">
      <alignment horizontal="center" readingOrder="1" shrinkToFit="0" vertical="center" wrapText="1"/>
    </xf>
    <xf borderId="101" fillId="8" fontId="39" numFmtId="0" xfId="0" applyAlignment="1" applyBorder="1" applyFont="1">
      <alignment horizontal="center" readingOrder="1" shrinkToFit="0" vertical="center" wrapText="1"/>
    </xf>
    <xf borderId="101" fillId="8" fontId="39" numFmtId="0" xfId="0" applyAlignment="1" applyBorder="1" applyFont="1">
      <alignment horizontal="left" readingOrder="1" shrinkToFit="0" vertical="center" wrapText="1"/>
    </xf>
    <xf borderId="101" fillId="13" fontId="39" numFmtId="0" xfId="0" applyAlignment="1" applyBorder="1" applyFont="1">
      <alignment horizontal="center" readingOrder="1" shrinkToFit="0" vertical="center" wrapText="1"/>
    </xf>
    <xf borderId="101" fillId="14" fontId="40" numFmtId="0" xfId="0" applyAlignment="1" applyBorder="1" applyFont="1">
      <alignment horizontal="center" readingOrder="1" shrinkToFit="0" vertical="center" wrapText="1"/>
    </xf>
    <xf borderId="11" fillId="2" fontId="41" numFmtId="0" xfId="0" applyAlignment="1" applyBorder="1" applyFont="1">
      <alignment horizontal="left" readingOrder="1" shrinkToFit="0" vertical="center" wrapText="1"/>
    </xf>
    <xf borderId="11" fillId="2" fontId="10" numFmtId="0" xfId="0" applyAlignment="1" applyBorder="1" applyFont="1">
      <alignment vertical="center"/>
    </xf>
    <xf borderId="0" fillId="0" fontId="42" numFmtId="0" xfId="0" applyAlignment="1" applyFont="1">
      <alignment vertical="center"/>
    </xf>
    <xf borderId="0" fillId="0" fontId="21" numFmtId="0" xfId="0" applyFont="1"/>
    <xf borderId="0" fillId="0" fontId="43" numFmtId="0" xfId="0" applyFont="1"/>
    <xf borderId="0" fillId="0" fontId="44" numFmtId="0" xfId="0" applyFont="1"/>
    <xf borderId="0" fillId="0" fontId="45" numFmtId="0" xfId="0" applyFont="1"/>
    <xf borderId="102" fillId="15" fontId="46" numFmtId="0" xfId="0" applyAlignment="1" applyBorder="1" applyFill="1" applyFont="1">
      <alignment horizontal="center" readingOrder="1" shrinkToFit="0" vertical="center" wrapText="1"/>
    </xf>
    <xf borderId="11" fillId="2" fontId="47" numFmtId="0" xfId="0" applyBorder="1" applyFont="1"/>
    <xf borderId="102" fillId="15" fontId="48" numFmtId="0" xfId="0" applyAlignment="1" applyBorder="1" applyFont="1">
      <alignment horizontal="center" readingOrder="1" shrinkToFit="0" vertical="center" wrapText="1"/>
    </xf>
    <xf borderId="103" fillId="0" fontId="2" numFmtId="0" xfId="0" applyBorder="1" applyFont="1"/>
    <xf borderId="104" fillId="15" fontId="48" numFmtId="0" xfId="0" applyAlignment="1" applyBorder="1" applyFont="1">
      <alignment horizontal="center" readingOrder="1" shrinkToFit="0" vertical="center" wrapText="1"/>
    </xf>
    <xf borderId="105" fillId="15" fontId="48" numFmtId="0" xfId="0" applyAlignment="1" applyBorder="1" applyFont="1">
      <alignment horizontal="center" readingOrder="1" shrinkToFit="0" vertical="center" wrapText="1"/>
    </xf>
    <xf borderId="106" fillId="2" fontId="48" numFmtId="0" xfId="0" applyAlignment="1" applyBorder="1" applyFont="1">
      <alignment horizontal="center" readingOrder="1" shrinkToFit="0" vertical="center" wrapText="1"/>
    </xf>
    <xf borderId="107" fillId="2" fontId="48" numFmtId="0" xfId="0" applyAlignment="1" applyBorder="1" applyFont="1">
      <alignment horizontal="center" readingOrder="1" shrinkToFit="0" vertical="center" wrapText="1"/>
    </xf>
    <xf borderId="108" fillId="2" fontId="48" numFmtId="0" xfId="0" applyAlignment="1" applyBorder="1" applyFont="1">
      <alignment horizontal="center" readingOrder="1" shrinkToFit="0" vertical="center" wrapText="1"/>
    </xf>
    <xf borderId="108" fillId="2" fontId="49" numFmtId="0" xfId="0" applyAlignment="1" applyBorder="1" applyFont="1">
      <alignment horizontal="left" readingOrder="1" shrinkToFit="0" vertical="center" wrapText="1"/>
    </xf>
    <xf borderId="109" fillId="2" fontId="48" numFmtId="9" xfId="0" applyAlignment="1" applyBorder="1" applyFont="1" applyNumberFormat="1">
      <alignment horizontal="center" readingOrder="1" shrinkToFit="0" vertical="center" wrapText="1"/>
    </xf>
    <xf borderId="110" fillId="0" fontId="2" numFmtId="0" xfId="0" applyBorder="1" applyFont="1"/>
    <xf borderId="29" fillId="2" fontId="48" numFmtId="0" xfId="0" applyAlignment="1" applyBorder="1" applyFont="1">
      <alignment horizontal="center" readingOrder="1" shrinkToFit="0" vertical="center" wrapText="1"/>
    </xf>
    <xf borderId="29" fillId="2" fontId="49" numFmtId="0" xfId="0" applyAlignment="1" applyBorder="1" applyFont="1">
      <alignment horizontal="left" readingOrder="1" shrinkToFit="0" vertical="center" wrapText="1"/>
    </xf>
    <xf borderId="111" fillId="2" fontId="48" numFmtId="9" xfId="0" applyAlignment="1" applyBorder="1" applyFont="1" applyNumberFormat="1">
      <alignment horizontal="center" readingOrder="1" shrinkToFit="0" vertical="center" wrapText="1"/>
    </xf>
    <xf borderId="27" fillId="2" fontId="48" numFmtId="0" xfId="0" applyAlignment="1" applyBorder="1" applyFont="1">
      <alignment horizontal="center" readingOrder="1" shrinkToFit="0" vertical="center" wrapText="1"/>
    </xf>
    <xf borderId="112" fillId="0" fontId="2" numFmtId="0" xfId="0" applyBorder="1" applyFont="1"/>
    <xf borderId="113" fillId="2" fontId="48" numFmtId="0" xfId="0" applyAlignment="1" applyBorder="1" applyFont="1">
      <alignment horizontal="center" readingOrder="1" shrinkToFit="0" vertical="center" wrapText="1"/>
    </xf>
    <xf borderId="111" fillId="2" fontId="49" numFmtId="0" xfId="0" applyAlignment="1" applyBorder="1" applyFont="1">
      <alignment horizontal="center" readingOrder="1" shrinkToFit="0" vertical="center" wrapText="1"/>
    </xf>
    <xf borderId="114" fillId="0" fontId="2" numFmtId="0" xfId="0" applyBorder="1" applyFont="1"/>
    <xf borderId="115" fillId="0" fontId="2" numFmtId="0" xfId="0" applyBorder="1" applyFont="1"/>
    <xf borderId="116" fillId="2" fontId="48" numFmtId="0" xfId="0" applyAlignment="1" applyBorder="1" applyFont="1">
      <alignment horizontal="center" readingOrder="1" shrinkToFit="0" vertical="center" wrapText="1"/>
    </xf>
    <xf borderId="116" fillId="2" fontId="49" numFmtId="0" xfId="0" applyAlignment="1" applyBorder="1" applyFont="1">
      <alignment horizontal="left" readingOrder="1" shrinkToFit="0" vertical="center" wrapText="1"/>
    </xf>
    <xf borderId="117" fillId="2" fontId="49" numFmtId="0" xfId="0" applyAlignment="1" applyBorder="1" applyFont="1">
      <alignment horizontal="center" readingOrder="1" shrinkToFit="0" vertical="center" wrapText="1"/>
    </xf>
    <xf borderId="23" fillId="2" fontId="50" numFmtId="0" xfId="0" applyAlignment="1" applyBorder="1" applyFont="1">
      <alignment horizontal="left" shrinkToFit="0" vertical="center" wrapText="1"/>
    </xf>
    <xf borderId="0" fillId="0" fontId="51" numFmtId="0" xfId="0" applyFont="1"/>
    <xf borderId="0" fillId="0" fontId="8" numFmtId="0" xfId="0" applyAlignment="1" applyFont="1">
      <alignment horizontal="center" vertical="center"/>
    </xf>
    <xf borderId="0" fillId="0" fontId="52" numFmtId="0" xfId="0" applyAlignment="1" applyFont="1">
      <alignment horizontal="left" vertical="center"/>
    </xf>
    <xf borderId="35" fillId="0" fontId="8" numFmtId="0" xfId="0" applyAlignment="1" applyBorder="1" applyFont="1">
      <alignment horizontal="center" shrinkToFit="0" vertical="center" wrapText="1"/>
    </xf>
    <xf borderId="118" fillId="0" fontId="2" numFmtId="0" xfId="0" applyBorder="1" applyFont="1"/>
    <xf borderId="119" fillId="0" fontId="8" numFmtId="0" xfId="0" applyAlignment="1" applyBorder="1" applyFont="1">
      <alignment horizontal="center" shrinkToFit="0" vertical="center" wrapText="1"/>
    </xf>
    <xf borderId="120" fillId="0" fontId="51" numFmtId="0" xfId="0" applyBorder="1" applyFont="1"/>
    <xf borderId="121" fillId="0" fontId="2" numFmtId="0" xfId="0" applyBorder="1" applyFont="1"/>
    <xf borderId="122" fillId="0" fontId="1" numFmtId="0" xfId="0" applyAlignment="1" applyBorder="1" applyFont="1">
      <alignment horizontal="left" shrinkToFit="0" vertical="center" wrapText="1"/>
    </xf>
    <xf borderId="123" fillId="0" fontId="2" numFmtId="0" xfId="0" applyBorder="1" applyFont="1"/>
    <xf borderId="122" fillId="0" fontId="1" numFmtId="0" xfId="0" applyAlignment="1" applyBorder="1" applyFont="1">
      <alignment horizontal="center" shrinkToFit="0" vertical="center" wrapText="1"/>
    </xf>
    <xf borderId="124" fillId="0" fontId="2" numFmtId="0" xfId="0" applyBorder="1" applyFont="1"/>
    <xf borderId="0" fillId="0" fontId="1" numFmtId="0" xfId="0" applyAlignment="1" applyFont="1">
      <alignment vertical="center"/>
    </xf>
    <xf borderId="1" fillId="0" fontId="53" numFmtId="0" xfId="0" applyAlignment="1" applyBorder="1" applyFont="1">
      <alignment horizontal="left" shrinkToFit="0" vertical="center" wrapText="1"/>
    </xf>
    <xf borderId="6" fillId="0" fontId="51" numFmtId="0" xfId="0" applyBorder="1" applyFont="1"/>
    <xf borderId="6" fillId="0" fontId="53" numFmtId="0" xfId="0" applyAlignment="1" applyBorder="1" applyFont="1">
      <alignment horizontal="left" shrinkToFit="0" vertical="center" wrapText="1"/>
    </xf>
    <xf borderId="6" fillId="0" fontId="53" numFmtId="0" xfId="0" applyAlignment="1" applyBorder="1" applyFont="1">
      <alignment horizontal="center" shrinkToFit="0" vertical="center" wrapText="1"/>
    </xf>
    <xf borderId="10" fillId="0" fontId="51" numFmtId="0" xfId="0" applyBorder="1" applyFont="1"/>
    <xf borderId="10" fillId="0" fontId="54" numFmtId="0" xfId="0" applyAlignment="1" applyBorder="1" applyFont="1">
      <alignment shrinkToFit="0" vertical="top" wrapText="1"/>
    </xf>
    <xf borderId="101" fillId="0" fontId="55" numFmtId="0" xfId="0" applyAlignment="1" applyBorder="1" applyFont="1">
      <alignment horizontal="left" readingOrder="1" shrinkToFit="0" vertical="center" wrapText="1"/>
    </xf>
    <xf borderId="0" fillId="0" fontId="56" numFmtId="0" xfId="0" applyFont="1"/>
  </cellXfs>
  <cellStyles count="1">
    <cellStyle xfId="0" name="Normal" builtinId="0"/>
  </cellStyles>
  <dxfs count="12">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1">
    <tableStyle count="3" pivot="0" name="Tabla Impacto-style">
      <tableStyleElement dxfId="10" type="headerRow"/>
      <tableStyleElement dxfId="11" type="firstRowStripe"/>
      <tableStyleElement dxfId="11"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1543050</xdr:colOff>
      <xdr:row>0</xdr:row>
      <xdr:rowOff>0</xdr:rowOff>
    </xdr:from>
    <xdr:ext cx="1781175" cy="1019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ref="B209:C219" displayName="Table_1" name="Table_1" id="1">
  <tableColumns count="2">
    <tableColumn name="Criterios" id="1"/>
    <tableColumn name="Subcriterios" id="2"/>
  </tableColumns>
  <tableStyleInfo name="Tabla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showGridLines="0" workbookViewId="0"/>
  </sheetViews>
  <sheetFormatPr customHeight="1" defaultColWidth="12.63" defaultRowHeight="15.0"/>
  <cols>
    <col customWidth="1" min="1" max="1" width="3.5"/>
    <col customWidth="1" min="2" max="2" width="20.63"/>
    <col customWidth="1" min="3" max="4" width="26.38"/>
    <col customWidth="1" min="5" max="5" width="42.0"/>
    <col customWidth="1" min="6" max="6" width="16.63"/>
    <col customWidth="1" min="7" max="7" width="15.63"/>
    <col customWidth="1" min="8" max="8" width="14.5"/>
    <col customWidth="1" min="9" max="9" width="6.5"/>
    <col customWidth="1" min="10" max="10" width="23.88"/>
    <col customWidth="1" min="11" max="11" width="26.75"/>
    <col customWidth="1" min="12" max="12" width="15.38"/>
    <col customWidth="1" min="13" max="13" width="5.5"/>
    <col customWidth="1" min="14" max="14" width="14.0"/>
    <col customWidth="1" min="15" max="15" width="5.13"/>
    <col customWidth="1" min="16" max="16" width="103.38"/>
    <col customWidth="1" min="17" max="17" width="13.25"/>
    <col customWidth="1" min="18" max="18" width="6.0"/>
    <col customWidth="1" min="19" max="19" width="4.38"/>
    <col customWidth="1" min="20" max="20" width="4.88"/>
    <col customWidth="1" min="21" max="21" width="6.25"/>
    <col customWidth="1" min="22" max="22" width="5.88"/>
    <col customWidth="1" min="23" max="23" width="6.63"/>
    <col customWidth="1" min="24" max="24" width="6.38"/>
    <col customWidth="1" min="25" max="25" width="7.63"/>
    <col customWidth="1" min="26" max="26" width="6.63"/>
    <col customWidth="1" min="27" max="27" width="8.13"/>
    <col customWidth="1" min="28" max="28" width="6.75"/>
    <col customWidth="1" min="29" max="30" width="7.38"/>
    <col customWidth="1" min="31" max="31" width="8.38"/>
    <col customWidth="1" min="32" max="32" width="20.13"/>
    <col customWidth="1" min="33" max="33" width="16.5"/>
    <col customWidth="1" min="34" max="34" width="19.88"/>
    <col customWidth="1" min="35" max="35" width="17.88"/>
    <col customWidth="1" min="36" max="36" width="16.25"/>
    <col customWidth="1" min="37" max="37" width="18.38"/>
  </cols>
  <sheetData>
    <row r="1" ht="16.5" customHeight="1">
      <c r="A1" s="1"/>
      <c r="B1" s="2"/>
      <c r="C1" s="2"/>
      <c r="D1" s="3"/>
      <c r="E1" s="4" t="s">
        <v>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6"/>
    </row>
    <row r="2" ht="16.5" customHeight="1">
      <c r="A2" s="7"/>
      <c r="D2" s="8"/>
      <c r="E2" s="9" t="s">
        <v>1</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row>
    <row r="3" ht="16.5" customHeight="1">
      <c r="A3" s="7"/>
      <c r="D3" s="8"/>
      <c r="E3" s="10" t="s">
        <v>2</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2"/>
    </row>
    <row r="4" ht="16.5" customHeight="1">
      <c r="A4" s="7"/>
      <c r="D4" s="8"/>
      <c r="E4" s="13" t="s">
        <v>3</v>
      </c>
      <c r="F4" s="2"/>
      <c r="G4" s="2"/>
      <c r="H4" s="2"/>
      <c r="I4" s="2"/>
      <c r="J4" s="2"/>
      <c r="K4" s="2"/>
      <c r="L4" s="2"/>
      <c r="M4" s="2"/>
      <c r="N4" s="13" t="s">
        <v>4</v>
      </c>
      <c r="O4" s="2"/>
      <c r="P4" s="2"/>
      <c r="Q4" s="2"/>
      <c r="R4" s="2"/>
      <c r="S4" s="2"/>
      <c r="T4" s="2"/>
      <c r="U4" s="2"/>
      <c r="V4" s="2"/>
      <c r="W4" s="2"/>
      <c r="X4" s="3"/>
      <c r="Y4" s="14" t="s">
        <v>5</v>
      </c>
      <c r="Z4" s="2"/>
      <c r="AA4" s="2"/>
      <c r="AB4" s="2"/>
      <c r="AC4" s="2"/>
      <c r="AD4" s="2"/>
      <c r="AE4" s="2"/>
      <c r="AF4" s="2"/>
      <c r="AG4" s="3"/>
      <c r="AH4" s="13" t="s">
        <v>6</v>
      </c>
      <c r="AI4" s="2"/>
      <c r="AJ4" s="2"/>
      <c r="AK4" s="3"/>
    </row>
    <row r="5" ht="16.5" customHeight="1">
      <c r="A5" s="15"/>
      <c r="B5" s="11"/>
      <c r="C5" s="11"/>
      <c r="D5" s="12"/>
      <c r="E5" s="16">
        <v>45782.0</v>
      </c>
      <c r="F5" s="11"/>
      <c r="G5" s="11"/>
      <c r="H5" s="11"/>
      <c r="I5" s="11"/>
      <c r="J5" s="11"/>
      <c r="K5" s="11"/>
      <c r="L5" s="11"/>
      <c r="M5" s="11"/>
      <c r="N5" s="17" t="s">
        <v>7</v>
      </c>
      <c r="O5" s="11"/>
      <c r="P5" s="11"/>
      <c r="Q5" s="11"/>
      <c r="R5" s="11"/>
      <c r="S5" s="11"/>
      <c r="T5" s="11"/>
      <c r="U5" s="11"/>
      <c r="V5" s="11"/>
      <c r="W5" s="11"/>
      <c r="X5" s="12"/>
      <c r="Y5" s="18" t="s">
        <v>8</v>
      </c>
      <c r="Z5" s="11"/>
      <c r="AA5" s="11"/>
      <c r="AB5" s="11"/>
      <c r="AC5" s="11"/>
      <c r="AD5" s="11"/>
      <c r="AE5" s="11"/>
      <c r="AF5" s="11"/>
      <c r="AG5" s="12"/>
      <c r="AH5" s="19" t="s">
        <v>9</v>
      </c>
      <c r="AI5" s="11"/>
      <c r="AJ5" s="11"/>
      <c r="AK5" s="12"/>
    </row>
    <row r="6" ht="16.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1"/>
      <c r="AE6" s="20"/>
      <c r="AF6" s="20"/>
      <c r="AG6" s="20"/>
      <c r="AH6" s="20"/>
      <c r="AI6" s="20"/>
      <c r="AJ6" s="20"/>
      <c r="AK6" s="20"/>
    </row>
    <row r="7" ht="16.5" customHeight="1">
      <c r="A7" s="22" t="s">
        <v>10</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4"/>
    </row>
    <row r="8" ht="16.5" customHeight="1">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7"/>
    </row>
    <row r="9" ht="16.5" customHeigh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ht="16.5" customHeight="1">
      <c r="A10" s="29" t="s">
        <v>11</v>
      </c>
      <c r="B10" s="30"/>
      <c r="C10" s="31" t="s">
        <v>12</v>
      </c>
      <c r="D10" s="32"/>
      <c r="E10" s="32"/>
      <c r="F10" s="32"/>
      <c r="G10" s="32"/>
      <c r="H10" s="32"/>
      <c r="I10" s="32"/>
      <c r="J10" s="32"/>
      <c r="K10" s="32"/>
      <c r="L10" s="32"/>
      <c r="M10" s="32"/>
      <c r="N10" s="33"/>
      <c r="O10" s="34"/>
      <c r="P10" s="35"/>
      <c r="Q10" s="36"/>
      <c r="R10" s="28"/>
      <c r="S10" s="28"/>
      <c r="T10" s="28"/>
      <c r="U10" s="28"/>
      <c r="V10" s="28"/>
      <c r="W10" s="28"/>
      <c r="X10" s="28"/>
      <c r="Y10" s="28"/>
      <c r="Z10" s="28"/>
      <c r="AA10" s="28"/>
      <c r="AB10" s="28"/>
      <c r="AC10" s="28"/>
      <c r="AD10" s="37"/>
      <c r="AE10" s="28"/>
      <c r="AF10" s="28"/>
      <c r="AG10" s="28"/>
      <c r="AH10" s="28"/>
      <c r="AI10" s="28"/>
      <c r="AJ10" s="28"/>
      <c r="AK10" s="28"/>
    </row>
    <row r="11" ht="16.5" customHeight="1">
      <c r="A11" s="29" t="s">
        <v>13</v>
      </c>
      <c r="B11" s="30"/>
      <c r="C11" s="38" t="s">
        <v>14</v>
      </c>
      <c r="D11" s="32"/>
      <c r="E11" s="32"/>
      <c r="F11" s="32"/>
      <c r="G11" s="32"/>
      <c r="H11" s="32"/>
      <c r="I11" s="32"/>
      <c r="J11" s="32"/>
      <c r="K11" s="32"/>
      <c r="L11" s="32"/>
      <c r="M11" s="32"/>
      <c r="N11" s="33"/>
      <c r="O11" s="28"/>
      <c r="P11" s="28"/>
      <c r="Q11" s="28"/>
      <c r="R11" s="28"/>
      <c r="S11" s="28"/>
      <c r="T11" s="28"/>
      <c r="U11" s="28"/>
      <c r="V11" s="28"/>
      <c r="W11" s="28"/>
      <c r="X11" s="28"/>
      <c r="Y11" s="28"/>
      <c r="Z11" s="28"/>
      <c r="AA11" s="28"/>
      <c r="AB11" s="28"/>
      <c r="AC11" s="28"/>
      <c r="AE11" s="28"/>
      <c r="AF11" s="28"/>
      <c r="AG11" s="28"/>
      <c r="AH11" s="28"/>
      <c r="AI11" s="28"/>
      <c r="AJ11" s="28"/>
      <c r="AK11" s="28"/>
    </row>
    <row r="12" ht="16.5" customHeight="1">
      <c r="A12" s="29" t="s">
        <v>15</v>
      </c>
      <c r="B12" s="30"/>
      <c r="C12" s="38" t="s">
        <v>16</v>
      </c>
      <c r="D12" s="32"/>
      <c r="E12" s="32"/>
      <c r="F12" s="32"/>
      <c r="G12" s="32"/>
      <c r="H12" s="32"/>
      <c r="I12" s="32"/>
      <c r="J12" s="32"/>
      <c r="K12" s="32"/>
      <c r="L12" s="32"/>
      <c r="M12" s="32"/>
      <c r="N12" s="33"/>
      <c r="O12" s="28"/>
      <c r="P12" s="28"/>
      <c r="Q12" s="28"/>
      <c r="R12" s="28"/>
      <c r="S12" s="28"/>
      <c r="T12" s="28"/>
      <c r="U12" s="28"/>
      <c r="V12" s="28"/>
      <c r="W12" s="28"/>
      <c r="X12" s="28"/>
      <c r="Y12" s="28"/>
      <c r="Z12" s="28"/>
      <c r="AA12" s="28"/>
      <c r="AB12" s="28"/>
      <c r="AC12" s="28"/>
      <c r="AE12" s="28"/>
      <c r="AF12" s="28"/>
      <c r="AG12" s="28"/>
      <c r="AH12" s="28"/>
      <c r="AI12" s="28"/>
      <c r="AJ12" s="28"/>
      <c r="AK12" s="28"/>
    </row>
    <row r="13" ht="16.5" customHeight="1">
      <c r="A13" s="39" t="s">
        <v>17</v>
      </c>
      <c r="B13" s="40"/>
      <c r="C13" s="40"/>
      <c r="D13" s="40"/>
      <c r="E13" s="40"/>
      <c r="F13" s="40"/>
      <c r="G13" s="30"/>
      <c r="H13" s="39" t="s">
        <v>18</v>
      </c>
      <c r="I13" s="40"/>
      <c r="J13" s="40"/>
      <c r="K13" s="40"/>
      <c r="L13" s="40"/>
      <c r="M13" s="40"/>
      <c r="N13" s="30"/>
      <c r="O13" s="39" t="s">
        <v>19</v>
      </c>
      <c r="P13" s="40"/>
      <c r="Q13" s="40"/>
      <c r="R13" s="40"/>
      <c r="S13" s="40"/>
      <c r="T13" s="40"/>
      <c r="U13" s="40"/>
      <c r="V13" s="40"/>
      <c r="W13" s="30"/>
      <c r="X13" s="39" t="s">
        <v>20</v>
      </c>
      <c r="Y13" s="40"/>
      <c r="Z13" s="40"/>
      <c r="AA13" s="40"/>
      <c r="AB13" s="40"/>
      <c r="AC13" s="40"/>
      <c r="AD13" s="40"/>
      <c r="AE13" s="30"/>
      <c r="AF13" s="39" t="s">
        <v>21</v>
      </c>
      <c r="AG13" s="40"/>
      <c r="AH13" s="40"/>
      <c r="AI13" s="40"/>
      <c r="AJ13" s="40"/>
      <c r="AK13" s="30"/>
    </row>
    <row r="14" ht="16.5" customHeight="1">
      <c r="A14" s="41" t="s">
        <v>22</v>
      </c>
      <c r="B14" s="42" t="s">
        <v>23</v>
      </c>
      <c r="C14" s="43" t="s">
        <v>24</v>
      </c>
      <c r="D14" s="43" t="s">
        <v>25</v>
      </c>
      <c r="E14" s="42" t="s">
        <v>26</v>
      </c>
      <c r="F14" s="43" t="s">
        <v>27</v>
      </c>
      <c r="G14" s="43" t="s">
        <v>28</v>
      </c>
      <c r="H14" s="43" t="s">
        <v>29</v>
      </c>
      <c r="I14" s="42" t="s">
        <v>30</v>
      </c>
      <c r="J14" s="43" t="s">
        <v>31</v>
      </c>
      <c r="K14" s="43" t="s">
        <v>32</v>
      </c>
      <c r="L14" s="43" t="s">
        <v>33</v>
      </c>
      <c r="M14" s="42" t="s">
        <v>30</v>
      </c>
      <c r="N14" s="43" t="s">
        <v>34</v>
      </c>
      <c r="O14" s="44" t="s">
        <v>35</v>
      </c>
      <c r="P14" s="43" t="s">
        <v>36</v>
      </c>
      <c r="Q14" s="43" t="s">
        <v>37</v>
      </c>
      <c r="R14" s="45" t="s">
        <v>38</v>
      </c>
      <c r="S14" s="40"/>
      <c r="T14" s="40"/>
      <c r="U14" s="40"/>
      <c r="V14" s="40"/>
      <c r="W14" s="30"/>
      <c r="X14" s="44" t="s">
        <v>39</v>
      </c>
      <c r="Y14" s="44" t="s">
        <v>40</v>
      </c>
      <c r="Z14" s="44" t="s">
        <v>30</v>
      </c>
      <c r="AA14" s="44" t="s">
        <v>41</v>
      </c>
      <c r="AB14" s="44" t="s">
        <v>30</v>
      </c>
      <c r="AC14" s="44" t="s">
        <v>42</v>
      </c>
      <c r="AD14" s="44" t="s">
        <v>43</v>
      </c>
      <c r="AE14" s="44" t="s">
        <v>44</v>
      </c>
      <c r="AF14" s="43" t="s">
        <v>21</v>
      </c>
      <c r="AG14" s="43" t="s">
        <v>45</v>
      </c>
      <c r="AH14" s="43" t="s">
        <v>46</v>
      </c>
      <c r="AI14" s="43" t="s">
        <v>47</v>
      </c>
      <c r="AJ14" s="43" t="s">
        <v>48</v>
      </c>
      <c r="AK14" s="43" t="s">
        <v>49</v>
      </c>
    </row>
    <row r="15" ht="16.5" customHeight="1">
      <c r="A15" s="46"/>
      <c r="B15" s="46"/>
      <c r="C15" s="46"/>
      <c r="D15" s="46"/>
      <c r="E15" s="46"/>
      <c r="F15" s="46"/>
      <c r="G15" s="46"/>
      <c r="H15" s="46"/>
      <c r="I15" s="46"/>
      <c r="J15" s="46"/>
      <c r="K15" s="46"/>
      <c r="L15" s="46"/>
      <c r="M15" s="46"/>
      <c r="N15" s="46"/>
      <c r="O15" s="46"/>
      <c r="P15" s="46"/>
      <c r="Q15" s="46"/>
      <c r="R15" s="47" t="s">
        <v>50</v>
      </c>
      <c r="S15" s="47" t="s">
        <v>51</v>
      </c>
      <c r="T15" s="47" t="s">
        <v>52</v>
      </c>
      <c r="U15" s="47" t="s">
        <v>53</v>
      </c>
      <c r="V15" s="47" t="s">
        <v>54</v>
      </c>
      <c r="W15" s="47" t="s">
        <v>55</v>
      </c>
      <c r="X15" s="46"/>
      <c r="Y15" s="46"/>
      <c r="Z15" s="46"/>
      <c r="AA15" s="46"/>
      <c r="AB15" s="46"/>
      <c r="AC15" s="46"/>
      <c r="AD15" s="46"/>
      <c r="AE15" s="46"/>
      <c r="AF15" s="46"/>
      <c r="AG15" s="46"/>
      <c r="AH15" s="46"/>
      <c r="AI15" s="46"/>
      <c r="AJ15" s="46"/>
      <c r="AK15" s="46"/>
    </row>
    <row r="16" ht="51.75" customHeight="1">
      <c r="A16" s="48">
        <v>1.0</v>
      </c>
      <c r="B16" s="49" t="s">
        <v>56</v>
      </c>
      <c r="C16" s="49" t="s">
        <v>57</v>
      </c>
      <c r="D16" s="49" t="s">
        <v>58</v>
      </c>
      <c r="E16" s="49" t="s">
        <v>59</v>
      </c>
      <c r="F16" s="49" t="s">
        <v>60</v>
      </c>
      <c r="G16" s="48">
        <v>2.0</v>
      </c>
      <c r="H16" s="50" t="str">
        <f>IF(G16&lt;=0,"",IF(G16&lt;=2,"Muy Baja",IF(G16&lt;=24,"Baja",IF(G16&lt;=500,"Media",IF(G16&lt;=5000,"Alta","Muy Alta")))))</f>
        <v>Muy Baja</v>
      </c>
      <c r="I16" s="51">
        <f>IF(H16="","",IF(H16="Muy Baja",0.2,IF(H16="Baja",0.4,IF(H16="Media",0.6,IF(H16="Alta",0.8,IF(H16="Muy Alta",1,))))))</f>
        <v>0.2</v>
      </c>
      <c r="J16" s="51" t="s">
        <v>61</v>
      </c>
      <c r="K16" s="51" t="str">
        <f>IF(NOT(ISERROR(MATCH(J16,'[1]Tabla Impacto'!$B$221:$B$223,0))),'[1]Tabla Impacto'!$F$223&amp;"Por favor no seleccionar los criterios de impacto(Afectación Económica o presupuestal y Pérdida Reputacional)",J16)</f>
        <v>     El riesgo afecta la imagen de la entidad con algunos usuarios de relevancia frente al logro de los objetivos</v>
      </c>
      <c r="L16" s="50" t="str">
        <f>IF(OR(K16='[1]Tabla Impacto'!$C$11,K16='[1]Tabla Impacto'!$D$11),"Leve",IF(OR(K16='[1]Tabla Impacto'!$C$12,K16='[1]Tabla Impacto'!$D$12),"Menor",IF(OR(K16='[1]Tabla Impacto'!$C$13,K16='[1]Tabla Impacto'!$D$13),"Moderado",IF(OR(K16='[1]Tabla Impacto'!$C$14,K16='[1]Tabla Impacto'!$D$14),"Mayor",IF(OR(K16='[1]Tabla Impacto'!$C$15,K16='[1]Tabla Impacto'!$D$15),"Catastrófico","")))))</f>
        <v>#REF!</v>
      </c>
      <c r="M16" s="51" t="str">
        <f>IF(L16="","",IF(L16="Leve",0.2,IF(L16="Menor",0.4,IF(L16="Moderado",0.6,IF(L16="Mayor",0.8,IF(L16="Catastrófico",1,))))))</f>
        <v>#REF!</v>
      </c>
      <c r="N16" s="52"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#REF!</v>
      </c>
      <c r="O16" s="53">
        <v>1.0</v>
      </c>
      <c r="P16" s="54" t="s">
        <v>62</v>
      </c>
      <c r="Q16" s="53" t="str">
        <f t="shared" ref="Q16:Q43" si="1">IF(OR(R16="Preventivo",R16="Detectivo"),"Probabilidad",IF(R16="Correctivo","Impacto",""))</f>
        <v>Probabilidad</v>
      </c>
      <c r="R16" s="55" t="s">
        <v>63</v>
      </c>
      <c r="S16" s="55" t="s">
        <v>64</v>
      </c>
      <c r="T16" s="56" t="str">
        <f t="shared" ref="T16:T23" si="2">IF(AND(R16="Preventivo",S16="Automático"),"50%",IF(AND(R16="Preventivo",S16="Manual"),"40%",IF(AND(R16="Detectivo",S16="Automático"),"40%",IF(AND(R16="Detectivo",S16="Manual"),"30%",IF(AND(R16="Correctivo",S16="Automático"),"35%",IF(AND(R16="Correctivo",S16="Manual"),"25%",""))))))</f>
        <v>40%</v>
      </c>
      <c r="U16" s="57" t="s">
        <v>65</v>
      </c>
      <c r="V16" s="57" t="s">
        <v>66</v>
      </c>
      <c r="W16" s="57" t="s">
        <v>67</v>
      </c>
      <c r="X16" s="58">
        <f>IFERROR(IF(Q16="Probabilidad",(I16-(+I16*T16)),IF(Q16="Impacto",I16,"")),"")</f>
        <v>0.12</v>
      </c>
      <c r="Y16" s="59" t="str">
        <f t="shared" ref="Y16:Y45" si="3">IFERROR(IF(X16="","",IF(X16&lt;=0.2,"Muy Baja",IF(X16&lt;=0.4,"Baja",IF(X16&lt;=0.6,"Media",IF(X16&lt;=0.8,"Alta","Muy Alta"))))),"")</f>
        <v>Muy Baja</v>
      </c>
      <c r="Z16" s="56">
        <f t="shared" ref="Z16:Z45" si="4">+X16</f>
        <v>0.12</v>
      </c>
      <c r="AA16" s="59" t="str">
        <f t="shared" ref="AA16:AA45" si="5">IFERROR(IF(AB16="","",IF(AB16&lt;=0.2,"Leve",IF(AB16&lt;=0.4,"Menor",IF(AB16&lt;=0.6,"Moderado",IF(AB16&lt;=0.8,"Mayor","Catastrófico"))))),"")</f>
        <v/>
      </c>
      <c r="AB16" s="56" t="str">
        <f>IFERROR(IF(Q16="Impacto",(M16-(+M16*T16)),IF(Q16="Probabilidad",M16,"")),"")</f>
        <v/>
      </c>
      <c r="AC16" s="60" t="str">
        <f t="shared" ref="AC16:AC45" si="6">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61" t="b">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0</v>
      </c>
      <c r="AE16" s="62" t="s">
        <v>68</v>
      </c>
      <c r="AF16" s="63"/>
      <c r="AG16" s="63"/>
      <c r="AH16" s="64"/>
      <c r="AI16" s="64"/>
      <c r="AJ16" s="63"/>
      <c r="AK16" s="53"/>
    </row>
    <row r="17" ht="27.75" customHeight="1">
      <c r="A17" s="65"/>
      <c r="B17" s="65"/>
      <c r="C17" s="65"/>
      <c r="D17" s="65"/>
      <c r="E17" s="65"/>
      <c r="F17" s="65"/>
      <c r="G17" s="65"/>
      <c r="H17" s="65"/>
      <c r="I17" s="65"/>
      <c r="J17" s="65"/>
      <c r="K17" s="65"/>
      <c r="L17" s="65"/>
      <c r="M17" s="65"/>
      <c r="N17" s="65"/>
      <c r="O17" s="53">
        <v>2.0</v>
      </c>
      <c r="P17" s="54"/>
      <c r="Q17" s="53" t="str">
        <f t="shared" si="1"/>
        <v/>
      </c>
      <c r="R17" s="55"/>
      <c r="S17" s="55"/>
      <c r="T17" s="56" t="str">
        <f t="shared" si="2"/>
        <v/>
      </c>
      <c r="U17" s="57"/>
      <c r="V17" s="57"/>
      <c r="W17" s="57"/>
      <c r="X17" s="58" t="str">
        <f>IFERROR(IF(AND(Q16="Probabilidad",Q17="Probabilidad"),(Z16-(+Z16*T17)),IF(Q17="Probabilidad",(I16-(+I16*T17)),IF(Q17="Impacto",Z16,""))),"")</f>
        <v/>
      </c>
      <c r="Y17" s="59" t="str">
        <f t="shared" si="3"/>
        <v/>
      </c>
      <c r="Z17" s="56" t="str">
        <f t="shared" si="4"/>
        <v/>
      </c>
      <c r="AA17" s="59" t="str">
        <f t="shared" si="5"/>
        <v/>
      </c>
      <c r="AB17" s="56" t="str">
        <f>IFERROR(IF(AND(Q16="Impacto",Q17="Impacto"),(AB16-(+AB16*T17)),IF(Q17="Impacto",($M$16-(+$M$16*T17)),IF(Q17="Probabilidad",AB16,""))),"")</f>
        <v/>
      </c>
      <c r="AC17" s="60" t="str">
        <f t="shared" si="6"/>
        <v/>
      </c>
      <c r="AD17" s="66"/>
      <c r="AE17" s="65"/>
      <c r="AF17" s="63"/>
      <c r="AG17" s="63"/>
      <c r="AH17" s="64"/>
      <c r="AI17" s="64"/>
      <c r="AJ17" s="63"/>
      <c r="AK17" s="53"/>
    </row>
    <row r="18" ht="69.75" customHeight="1">
      <c r="A18" s="46"/>
      <c r="B18" s="46"/>
      <c r="C18" s="46"/>
      <c r="D18" s="46"/>
      <c r="E18" s="46"/>
      <c r="F18" s="46"/>
      <c r="G18" s="46"/>
      <c r="H18" s="46"/>
      <c r="I18" s="46"/>
      <c r="J18" s="46"/>
      <c r="K18" s="46"/>
      <c r="L18" s="46"/>
      <c r="M18" s="46"/>
      <c r="N18" s="46"/>
      <c r="O18" s="53">
        <v>3.0</v>
      </c>
      <c r="P18" s="54"/>
      <c r="Q18" s="53" t="str">
        <f t="shared" si="1"/>
        <v/>
      </c>
      <c r="R18" s="55"/>
      <c r="S18" s="55"/>
      <c r="T18" s="56" t="str">
        <f t="shared" si="2"/>
        <v/>
      </c>
      <c r="U18" s="57"/>
      <c r="V18" s="57"/>
      <c r="W18" s="57"/>
      <c r="X18" s="58" t="str">
        <f>IFERROR(IF(AND(Q17="Probabilidad",Q18="Probabilidad"),(Z17-(+Z17*T18)),IF(AND(Q17="Impacto",Q18="Probabilidad"),(Z16-(+Z16*T18)),IF(Q18="Impacto",Z17,""))),"")</f>
        <v/>
      </c>
      <c r="Y18" s="59" t="str">
        <f t="shared" si="3"/>
        <v/>
      </c>
      <c r="Z18" s="56" t="str">
        <f t="shared" si="4"/>
        <v/>
      </c>
      <c r="AA18" s="59" t="str">
        <f t="shared" si="5"/>
        <v/>
      </c>
      <c r="AB18" s="56" t="str">
        <f>IFERROR(IF(AND(Q17="Impacto",Q18="Impacto"),(AB17-(+AB17*T18)),IF(AND(Q17="Probabilidad",Q18="Impacto"),(AB16-(+AB16*T18)),IF(Q18="Probabilidad",AB17,""))),"")</f>
        <v/>
      </c>
      <c r="AC18" s="60" t="str">
        <f t="shared" si="6"/>
        <v/>
      </c>
      <c r="AD18" s="67"/>
      <c r="AE18" s="46"/>
      <c r="AF18" s="63"/>
      <c r="AG18" s="63"/>
      <c r="AH18" s="64"/>
      <c r="AI18" s="64"/>
      <c r="AJ18" s="63"/>
      <c r="AK18" s="53"/>
    </row>
    <row r="19" ht="18.75" hidden="1" customHeight="1">
      <c r="A19" s="68"/>
      <c r="B19" s="69"/>
      <c r="C19" s="69"/>
      <c r="D19" s="69"/>
      <c r="E19" s="69"/>
      <c r="F19" s="69"/>
      <c r="G19" s="70"/>
      <c r="H19" s="71" t="str">
        <f t="shared" ref="H19:H21" si="7">IF(G19&lt;=0,"",IF(G19&lt;=2,"Muy Baja",IF(G19&lt;=24,"Baja",IF(G19&lt;=500,"Media",IF(G19&lt;=5000,"Alta","Muy Alta")))))</f>
        <v/>
      </c>
      <c r="I19" s="72" t="str">
        <f t="shared" ref="I19:I21" si="8">IF(H19="","",IF(H19="Muy Baja",0.2,IF(H19="Baja",0.4,IF(H19="Media",0.6,IF(H19="Alta",0.8,IF(H19="Muy Alta",1,))))))</f>
        <v/>
      </c>
      <c r="J19" s="72"/>
      <c r="K19" s="72" t="str">
        <f>IF(NOT(ISERROR(MATCH(J19,'Tabla Impacto'!$B$221:$B$223,0))),'Tabla Impacto'!$F$223&amp;"Por favor no seleccionar los criterios de impacto(Afectación Económica o presupuestal y Pérdida Reputacional)",J19)</f>
        <v/>
      </c>
      <c r="L19" s="71" t="str">
        <f>IF(OR(K19='Tabla Impacto'!$C$11,K19='Tabla Impacto'!$D$11),"Leve",IF(OR(K19='Tabla Impacto'!$C$12,K19='Tabla Impacto'!$D$12),"Menor",IF(OR(K19='Tabla Impacto'!$C$13,K19='Tabla Impacto'!$D$13),"Moderado",IF(OR(K19='Tabla Impacto'!$C$14,K19='Tabla Impacto'!$D$14),"Mayor",IF(OR(K19='Tabla Impacto'!$C$15,K19='Tabla Impacto'!$D$15),"Catastrófico","")))))</f>
        <v/>
      </c>
      <c r="M19" s="72" t="str">
        <f t="shared" ref="M19:M21" si="9">IF(L19="","",IF(L19="Leve",0.2,IF(L19="Menor",0.4,IF(L19="Moderado",0.6,IF(L19="Mayor",0.8,IF(L19="Catastrófico",1,))))))</f>
        <v/>
      </c>
      <c r="N19" s="73" t="str">
        <f t="shared" ref="N19:N21" si="10">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53"/>
      <c r="P19" s="54"/>
      <c r="Q19" s="53" t="str">
        <f t="shared" si="1"/>
        <v/>
      </c>
      <c r="R19" s="55"/>
      <c r="S19" s="55"/>
      <c r="T19" s="56" t="str">
        <f t="shared" si="2"/>
        <v/>
      </c>
      <c r="U19" s="55"/>
      <c r="V19" s="55"/>
      <c r="W19" s="55"/>
      <c r="X19" s="58" t="str">
        <f t="shared" ref="X19:X21" si="11">IFERROR(IF(Q19="Probabilidad",(I19-(+I19*T19)),IF(Q19="Impacto",I19,"")),"")</f>
        <v/>
      </c>
      <c r="Y19" s="59" t="str">
        <f t="shared" si="3"/>
        <v/>
      </c>
      <c r="Z19" s="56" t="str">
        <f t="shared" si="4"/>
        <v/>
      </c>
      <c r="AA19" s="59" t="str">
        <f t="shared" si="5"/>
        <v/>
      </c>
      <c r="AB19" s="56" t="str">
        <f t="shared" ref="AB19:AB21" si="12">IFERROR(IF(Q19="Impacto",(M19-(+M19*T19)),IF(Q19="Probabilidad",M19,"")),"")</f>
        <v/>
      </c>
      <c r="AC19" s="60" t="str">
        <f t="shared" si="6"/>
        <v/>
      </c>
      <c r="AD19" s="74"/>
      <c r="AE19" s="55"/>
      <c r="AF19" s="63"/>
      <c r="AG19" s="63"/>
      <c r="AH19" s="64"/>
      <c r="AI19" s="64"/>
      <c r="AJ19" s="63"/>
      <c r="AK19" s="53"/>
    </row>
    <row r="20" ht="18.75" hidden="1" customHeight="1">
      <c r="A20" s="53"/>
      <c r="B20" s="69"/>
      <c r="C20" s="69"/>
      <c r="D20" s="69"/>
      <c r="E20" s="69"/>
      <c r="F20" s="69"/>
      <c r="G20" s="70"/>
      <c r="H20" s="71" t="str">
        <f t="shared" si="7"/>
        <v/>
      </c>
      <c r="I20" s="72" t="str">
        <f t="shared" si="8"/>
        <v/>
      </c>
      <c r="J20" s="72"/>
      <c r="K20" s="72" t="str">
        <f>IF(NOT(ISERROR(MATCH(J20,'Tabla Impacto'!$B$221:$B$223,0))),'Tabla Impacto'!$F$223&amp;"Por favor no seleccionar los criterios de impacto(Afectación Económica o presupuestal y Pérdida Reputacional)",J20)</f>
        <v/>
      </c>
      <c r="L20" s="71" t="str">
        <f>IF(OR(K20='Tabla Impacto'!$C$11,K20='Tabla Impacto'!$D$11),"Leve",IF(OR(K20='Tabla Impacto'!$C$12,K20='Tabla Impacto'!$D$12),"Menor",IF(OR(K20='Tabla Impacto'!$C$13,K20='Tabla Impacto'!$D$13),"Moderado",IF(OR(K20='Tabla Impacto'!$C$14,K20='Tabla Impacto'!$D$14),"Mayor",IF(OR(K20='Tabla Impacto'!$C$15,K20='Tabla Impacto'!$D$15),"Catastrófico","")))))</f>
        <v/>
      </c>
      <c r="M20" s="72" t="str">
        <f t="shared" si="9"/>
        <v/>
      </c>
      <c r="N20" s="73" t="str">
        <f t="shared" si="10"/>
        <v/>
      </c>
      <c r="O20" s="53"/>
      <c r="P20" s="54"/>
      <c r="Q20" s="53" t="str">
        <f t="shared" si="1"/>
        <v/>
      </c>
      <c r="R20" s="55"/>
      <c r="S20" s="55"/>
      <c r="T20" s="56" t="str">
        <f t="shared" si="2"/>
        <v/>
      </c>
      <c r="U20" s="55"/>
      <c r="V20" s="55"/>
      <c r="W20" s="55"/>
      <c r="X20" s="58" t="str">
        <f t="shared" si="11"/>
        <v/>
      </c>
      <c r="Y20" s="59" t="str">
        <f t="shared" si="3"/>
        <v/>
      </c>
      <c r="Z20" s="56" t="str">
        <f t="shared" si="4"/>
        <v/>
      </c>
      <c r="AA20" s="59" t="str">
        <f t="shared" si="5"/>
        <v/>
      </c>
      <c r="AB20" s="56" t="str">
        <f t="shared" si="12"/>
        <v/>
      </c>
      <c r="AC20" s="60" t="str">
        <f t="shared" si="6"/>
        <v/>
      </c>
      <c r="AD20" s="74"/>
      <c r="AE20" s="55"/>
      <c r="AF20" s="63"/>
      <c r="AG20" s="63"/>
      <c r="AH20" s="64"/>
      <c r="AI20" s="64"/>
      <c r="AJ20" s="63"/>
      <c r="AK20" s="53"/>
    </row>
    <row r="21" ht="47.25" customHeight="1">
      <c r="A21" s="48">
        <v>2.0</v>
      </c>
      <c r="B21" s="49" t="s">
        <v>56</v>
      </c>
      <c r="C21" s="49" t="s">
        <v>69</v>
      </c>
      <c r="D21" s="49" t="s">
        <v>70</v>
      </c>
      <c r="E21" s="49" t="s">
        <v>71</v>
      </c>
      <c r="F21" s="49" t="s">
        <v>60</v>
      </c>
      <c r="G21" s="48">
        <v>365.0</v>
      </c>
      <c r="H21" s="50" t="str">
        <f t="shared" si="7"/>
        <v>Media</v>
      </c>
      <c r="I21" s="51">
        <f t="shared" si="8"/>
        <v>0.6</v>
      </c>
      <c r="J21" s="51" t="s">
        <v>61</v>
      </c>
      <c r="K21" s="51" t="str">
        <f>IF(NOT(ISERROR(MATCH(J21,'[1]Tabla Impacto'!$B$221:$B$223,0))),'[1]Tabla Impacto'!$F$223&amp;"Por favor no seleccionar los criterios de impacto(Afectación Económica o presupuestal y Pérdida Reputacional)",J21)</f>
        <v>     El riesgo afecta la imagen de la entidad con algunos usuarios de relevancia frente al logro de los objetivos</v>
      </c>
      <c r="L21" s="50" t="str">
        <f>IF(OR(K21='[1]Tabla Impacto'!$C$11,K21='[1]Tabla Impacto'!$D$11),"Leve",IF(OR(K21='[1]Tabla Impacto'!$C$12,K21='[1]Tabla Impacto'!$D$12),"Menor",IF(OR(K21='[1]Tabla Impacto'!$C$13,K21='[1]Tabla Impacto'!$D$13),"Moderado",IF(OR(K21='[1]Tabla Impacto'!$C$14,K21='[1]Tabla Impacto'!$D$14),"Mayor",IF(OR(K21='[1]Tabla Impacto'!$C$15,K21='[1]Tabla Impacto'!$D$15),"Catastrófico","")))))</f>
        <v>#REF!</v>
      </c>
      <c r="M21" s="51" t="str">
        <f t="shared" si="9"/>
        <v>#REF!</v>
      </c>
      <c r="N21" s="52" t="str">
        <f t="shared" si="10"/>
        <v>#REF!</v>
      </c>
      <c r="O21" s="53">
        <v>1.0</v>
      </c>
      <c r="P21" s="75" t="s">
        <v>72</v>
      </c>
      <c r="Q21" s="53" t="str">
        <f t="shared" si="1"/>
        <v>Probabilidad</v>
      </c>
      <c r="R21" s="55" t="s">
        <v>63</v>
      </c>
      <c r="S21" s="55" t="s">
        <v>64</v>
      </c>
      <c r="T21" s="56" t="str">
        <f t="shared" si="2"/>
        <v>40%</v>
      </c>
      <c r="U21" s="57" t="s">
        <v>65</v>
      </c>
      <c r="V21" s="57" t="s">
        <v>66</v>
      </c>
      <c r="W21" s="57" t="s">
        <v>67</v>
      </c>
      <c r="X21" s="58">
        <f t="shared" si="11"/>
        <v>0.36</v>
      </c>
      <c r="Y21" s="59" t="str">
        <f t="shared" si="3"/>
        <v>Baja</v>
      </c>
      <c r="Z21" s="56">
        <f t="shared" si="4"/>
        <v>0.36</v>
      </c>
      <c r="AA21" s="59" t="str">
        <f t="shared" si="5"/>
        <v/>
      </c>
      <c r="AB21" s="56" t="str">
        <f t="shared" si="12"/>
        <v/>
      </c>
      <c r="AC21" s="60" t="str">
        <f t="shared" si="6"/>
        <v/>
      </c>
      <c r="AD21" s="61" t="b">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0</v>
      </c>
      <c r="AE21" s="62" t="s">
        <v>68</v>
      </c>
      <c r="AF21" s="63"/>
      <c r="AG21" s="63"/>
      <c r="AH21" s="64"/>
      <c r="AI21" s="64"/>
      <c r="AJ21" s="63"/>
      <c r="AK21" s="53"/>
    </row>
    <row r="22" ht="47.25" customHeight="1">
      <c r="A22" s="65"/>
      <c r="B22" s="65"/>
      <c r="C22" s="65"/>
      <c r="D22" s="65"/>
      <c r="E22" s="65"/>
      <c r="F22" s="65"/>
      <c r="G22" s="65"/>
      <c r="H22" s="65"/>
      <c r="I22" s="65"/>
      <c r="J22" s="65"/>
      <c r="K22" s="65"/>
      <c r="L22" s="65"/>
      <c r="M22" s="65"/>
      <c r="N22" s="65"/>
      <c r="O22" s="53">
        <v>2.0</v>
      </c>
      <c r="P22" s="54"/>
      <c r="Q22" s="53" t="str">
        <f t="shared" si="1"/>
        <v/>
      </c>
      <c r="R22" s="55"/>
      <c r="S22" s="55"/>
      <c r="T22" s="56" t="str">
        <f t="shared" si="2"/>
        <v/>
      </c>
      <c r="U22" s="57"/>
      <c r="V22" s="57"/>
      <c r="W22" s="57"/>
      <c r="X22" s="58" t="str">
        <f>IFERROR(IF(AND(Q21="Probabilidad",Q22="Probabilidad"),(Z21-(+Z21*T22)),IF(Q22="Probabilidad",(I21-(+I21*T22)),IF(Q22="Impacto",Z21,""))),"")</f>
        <v/>
      </c>
      <c r="Y22" s="59" t="str">
        <f t="shared" si="3"/>
        <v/>
      </c>
      <c r="Z22" s="56" t="str">
        <f t="shared" si="4"/>
        <v/>
      </c>
      <c r="AA22" s="59" t="str">
        <f t="shared" si="5"/>
        <v/>
      </c>
      <c r="AB22" s="56" t="str">
        <f>IFERROR(IF(AND(Q21="Impacto",Q22="Impacto"),(AB21-(+AB21*T22)),IF(Q22="Impacto",($M$16-(+$M$16*T22)),IF(Q22="Probabilidad",AB21,""))),"")</f>
        <v/>
      </c>
      <c r="AC22" s="60" t="str">
        <f t="shared" si="6"/>
        <v/>
      </c>
      <c r="AD22" s="66"/>
      <c r="AE22" s="65"/>
      <c r="AF22" s="63"/>
      <c r="AG22" s="63"/>
      <c r="AH22" s="64"/>
      <c r="AI22" s="64"/>
      <c r="AJ22" s="63"/>
      <c r="AK22" s="53"/>
    </row>
    <row r="23" ht="47.25" customHeight="1">
      <c r="A23" s="46"/>
      <c r="B23" s="46"/>
      <c r="C23" s="46"/>
      <c r="D23" s="46"/>
      <c r="E23" s="46"/>
      <c r="F23" s="46"/>
      <c r="G23" s="46"/>
      <c r="H23" s="46"/>
      <c r="I23" s="46"/>
      <c r="J23" s="46"/>
      <c r="K23" s="46"/>
      <c r="L23" s="46"/>
      <c r="M23" s="46"/>
      <c r="N23" s="46"/>
      <c r="O23" s="53">
        <v>3.0</v>
      </c>
      <c r="P23" s="54"/>
      <c r="Q23" s="53" t="str">
        <f t="shared" si="1"/>
        <v/>
      </c>
      <c r="R23" s="55"/>
      <c r="S23" s="55"/>
      <c r="T23" s="56" t="str">
        <f t="shared" si="2"/>
        <v/>
      </c>
      <c r="U23" s="57"/>
      <c r="V23" s="57"/>
      <c r="W23" s="57"/>
      <c r="X23" s="58" t="str">
        <f>IFERROR(IF(AND(Q22="Probabilidad",Q23="Probabilidad"),(Z22-(+Z22*T23)),IF(AND(Q22="Impacto",Q23="Probabilidad"),(Z21-(+Z21*T23)),IF(Q23="Impacto",Z22,""))),"")</f>
        <v/>
      </c>
      <c r="Y23" s="59" t="str">
        <f t="shared" si="3"/>
        <v/>
      </c>
      <c r="Z23" s="56" t="str">
        <f t="shared" si="4"/>
        <v/>
      </c>
      <c r="AA23" s="59" t="str">
        <f t="shared" si="5"/>
        <v/>
      </c>
      <c r="AB23" s="56" t="str">
        <f>IFERROR(IF(AND(Q22="Impacto",Q23="Impacto"),(AB22-(+AB22*T23)),IF(AND(Q22="Probabilidad",Q23="Impacto"),(AB21-(+AB21*T23)),IF(Q23="Probabilidad",AB22,""))),"")</f>
        <v/>
      </c>
      <c r="AC23" s="60" t="str">
        <f t="shared" si="6"/>
        <v/>
      </c>
      <c r="AD23" s="67"/>
      <c r="AE23" s="46"/>
      <c r="AF23" s="63"/>
      <c r="AG23" s="63"/>
      <c r="AH23" s="64"/>
      <c r="AI23" s="64"/>
      <c r="AJ23" s="63"/>
      <c r="AK23" s="53"/>
    </row>
    <row r="24" ht="16.5" hidden="1" customHeight="1">
      <c r="A24" s="53"/>
      <c r="B24" s="69"/>
      <c r="C24" s="69"/>
      <c r="D24" s="69"/>
      <c r="E24" s="69"/>
      <c r="F24" s="69"/>
      <c r="G24" s="70"/>
      <c r="H24" s="71" t="str">
        <f t="shared" ref="H24:H26" si="13">IF(G24&lt;=0,"",IF(G24&lt;=2,"Muy Baja",IF(G24&lt;=24,"Baja",IF(G24&lt;=500,"Media",IF(G24&lt;=5000,"Alta","Muy Alta")))))</f>
        <v/>
      </c>
      <c r="I24" s="72" t="str">
        <f t="shared" ref="I24:I26" si="14">IF(H24="","",IF(H24="Muy Baja",0.2,IF(H24="Baja",0.4,IF(H24="Media",0.6,IF(H24="Alta",0.8,IF(H24="Muy Alta",1,))))))</f>
        <v/>
      </c>
      <c r="J24" s="72"/>
      <c r="K24" s="72" t="str">
        <f>IF(NOT(ISERROR(MATCH(J24,'Tabla Impacto'!$B$221:$B$223,0))),'Tabla Impacto'!$F$223&amp;"Por favor no seleccionar los criterios de impacto(Afectación Económica o presupuestal y Pérdida Reputacional)",J24)</f>
        <v/>
      </c>
      <c r="L24" s="71" t="str">
        <f>IF(OR(K24='Tabla Impacto'!$C$11,K24='Tabla Impacto'!$D$11),"Leve",IF(OR(K24='Tabla Impacto'!$C$12,K24='Tabla Impacto'!$D$12),"Menor",IF(OR(K24='Tabla Impacto'!$C$13,K24='Tabla Impacto'!$D$13),"Moderado",IF(OR(K24='Tabla Impacto'!$C$14,K24='Tabla Impacto'!$D$14),"Mayor",IF(OR(K24='Tabla Impacto'!$C$15,K24='Tabla Impacto'!$D$15),"Catastrófico","")))))</f>
        <v/>
      </c>
      <c r="M24" s="72" t="str">
        <f t="shared" ref="M24:M26" si="15">IF(L24="","",IF(L24="Leve",0.2,IF(L24="Menor",0.4,IF(L24="Moderado",0.6,IF(L24="Mayor",0.8,IF(L24="Catastrófico",1,))))))</f>
        <v/>
      </c>
      <c r="N24" s="73" t="str">
        <f t="shared" ref="N24:N26" si="16">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3"/>
      <c r="P24" s="54"/>
      <c r="Q24" s="53" t="str">
        <f t="shared" si="1"/>
        <v/>
      </c>
      <c r="R24" s="55"/>
      <c r="S24" s="55"/>
      <c r="T24" s="56"/>
      <c r="U24" s="55"/>
      <c r="V24" s="55"/>
      <c r="W24" s="55"/>
      <c r="X24" s="58" t="str">
        <f t="shared" ref="X24:X26" si="17">IFERROR(IF(Q24="Probabilidad",(I24-(+I24*T24)),IF(Q24="Impacto",I24,"")),"")</f>
        <v/>
      </c>
      <c r="Y24" s="59" t="str">
        <f t="shared" si="3"/>
        <v/>
      </c>
      <c r="Z24" s="56" t="str">
        <f t="shared" si="4"/>
        <v/>
      </c>
      <c r="AA24" s="59" t="str">
        <f t="shared" si="5"/>
        <v/>
      </c>
      <c r="AB24" s="56" t="str">
        <f t="shared" ref="AB24:AB26" si="18">IFERROR(IF(Q24="Impacto",(M24-(+M24*T24)),IF(Q24="Probabilidad",M24,"")),"")</f>
        <v/>
      </c>
      <c r="AC24" s="60" t="str">
        <f t="shared" si="6"/>
        <v/>
      </c>
      <c r="AD24" s="74"/>
      <c r="AE24" s="55"/>
      <c r="AF24" s="63"/>
      <c r="AG24" s="63"/>
      <c r="AH24" s="64"/>
      <c r="AI24" s="64"/>
      <c r="AJ24" s="63"/>
      <c r="AK24" s="53"/>
    </row>
    <row r="25" ht="16.5" hidden="1" customHeight="1">
      <c r="A25" s="53"/>
      <c r="B25" s="69"/>
      <c r="C25" s="69"/>
      <c r="D25" s="69"/>
      <c r="E25" s="69"/>
      <c r="F25" s="69"/>
      <c r="G25" s="70"/>
      <c r="H25" s="71" t="str">
        <f t="shared" si="13"/>
        <v/>
      </c>
      <c r="I25" s="72" t="str">
        <f t="shared" si="14"/>
        <v/>
      </c>
      <c r="J25" s="72"/>
      <c r="K25" s="72" t="str">
        <f>IF(NOT(ISERROR(MATCH(J25,'Tabla Impacto'!$B$221:$B$223,0))),'Tabla Impacto'!$F$223&amp;"Por favor no seleccionar los criterios de impacto(Afectación Económica o presupuestal y Pérdida Reputacional)",J25)</f>
        <v/>
      </c>
      <c r="L25" s="71" t="str">
        <f>IF(OR(K25='Tabla Impacto'!$C$11,K25='Tabla Impacto'!$D$11),"Leve",IF(OR(K25='Tabla Impacto'!$C$12,K25='Tabla Impacto'!$D$12),"Menor",IF(OR(K25='Tabla Impacto'!$C$13,K25='Tabla Impacto'!$D$13),"Moderado",IF(OR(K25='Tabla Impacto'!$C$14,K25='Tabla Impacto'!$D$14),"Mayor",IF(OR(K25='Tabla Impacto'!$C$15,K25='Tabla Impacto'!$D$15),"Catastrófico","")))))</f>
        <v/>
      </c>
      <c r="M25" s="72" t="str">
        <f t="shared" si="15"/>
        <v/>
      </c>
      <c r="N25" s="73" t="str">
        <f t="shared" si="16"/>
        <v/>
      </c>
      <c r="O25" s="53"/>
      <c r="P25" s="54"/>
      <c r="Q25" s="53" t="str">
        <f t="shared" si="1"/>
        <v/>
      </c>
      <c r="R25" s="55"/>
      <c r="S25" s="55"/>
      <c r="T25" s="56"/>
      <c r="U25" s="55"/>
      <c r="V25" s="55"/>
      <c r="W25" s="55"/>
      <c r="X25" s="58" t="str">
        <f t="shared" si="17"/>
        <v/>
      </c>
      <c r="Y25" s="59" t="str">
        <f t="shared" si="3"/>
        <v/>
      </c>
      <c r="Z25" s="56" t="str">
        <f t="shared" si="4"/>
        <v/>
      </c>
      <c r="AA25" s="59" t="str">
        <f t="shared" si="5"/>
        <v/>
      </c>
      <c r="AB25" s="56" t="str">
        <f t="shared" si="18"/>
        <v/>
      </c>
      <c r="AC25" s="60" t="str">
        <f t="shared" si="6"/>
        <v/>
      </c>
      <c r="AD25" s="74"/>
      <c r="AE25" s="55"/>
      <c r="AF25" s="63"/>
      <c r="AG25" s="63"/>
      <c r="AH25" s="64"/>
      <c r="AI25" s="64"/>
      <c r="AJ25" s="63"/>
      <c r="AK25" s="53"/>
    </row>
    <row r="26" ht="48.0" customHeight="1">
      <c r="A26" s="48">
        <v>3.0</v>
      </c>
      <c r="B26" s="49" t="s">
        <v>56</v>
      </c>
      <c r="C26" s="49" t="s">
        <v>73</v>
      </c>
      <c r="D26" s="76" t="s">
        <v>74</v>
      </c>
      <c r="E26" s="49" t="s">
        <v>75</v>
      </c>
      <c r="F26" s="49" t="s">
        <v>60</v>
      </c>
      <c r="G26" s="48">
        <v>365.0</v>
      </c>
      <c r="H26" s="50" t="str">
        <f t="shared" si="13"/>
        <v>Media</v>
      </c>
      <c r="I26" s="51">
        <f t="shared" si="14"/>
        <v>0.6</v>
      </c>
      <c r="J26" s="51" t="s">
        <v>61</v>
      </c>
      <c r="K26" s="51" t="str">
        <f>IF(NOT(ISERROR(MATCH(J26,'[1]Tabla Impacto'!$B$221:$B$223,0))),'[1]Tabla Impacto'!$F$223&amp;"Por favor no seleccionar los criterios de impacto(Afectación Económica o presupuestal y Pérdida Reputacional)",J26)</f>
        <v>     El riesgo afecta la imagen de la entidad con algunos usuarios de relevancia frente al logro de los objetivos</v>
      </c>
      <c r="L26" s="50" t="str">
        <f>IF(OR(K26='[1]Tabla Impacto'!$C$11,K26='[1]Tabla Impacto'!$D$11),"Leve",IF(OR(K26='[1]Tabla Impacto'!$C$12,K26='[1]Tabla Impacto'!$D$12),"Menor",IF(OR(K26='[1]Tabla Impacto'!$C$13,K26='[1]Tabla Impacto'!$D$13),"Moderado",IF(OR(K26='[1]Tabla Impacto'!$C$14,K26='[1]Tabla Impacto'!$D$14),"Mayor",IF(OR(K26='[1]Tabla Impacto'!$C$15,K26='[1]Tabla Impacto'!$D$15),"Catastrófico","")))))</f>
        <v>#REF!</v>
      </c>
      <c r="M26" s="51" t="str">
        <f t="shared" si="15"/>
        <v>#REF!</v>
      </c>
      <c r="N26" s="52" t="str">
        <f t="shared" si="16"/>
        <v>#REF!</v>
      </c>
      <c r="O26" s="53">
        <v>1.0</v>
      </c>
      <c r="P26" s="54" t="s">
        <v>76</v>
      </c>
      <c r="Q26" s="53" t="str">
        <f t="shared" si="1"/>
        <v>Probabilidad</v>
      </c>
      <c r="R26" s="55" t="s">
        <v>63</v>
      </c>
      <c r="S26" s="55" t="s">
        <v>64</v>
      </c>
      <c r="T26" s="56" t="str">
        <f t="shared" ref="T26:T45" si="19">IF(AND(R26="Preventivo",S26="Automático"),"50%",IF(AND(R26="Preventivo",S26="Manual"),"40%",IF(AND(R26="Detectivo",S26="Automático"),"40%",IF(AND(R26="Detectivo",S26="Manual"),"30%",IF(AND(R26="Correctivo",S26="Automático"),"35%",IF(AND(R26="Correctivo",S26="Manual"),"25%",""))))))</f>
        <v>40%</v>
      </c>
      <c r="U26" s="57" t="s">
        <v>65</v>
      </c>
      <c r="V26" s="57" t="s">
        <v>66</v>
      </c>
      <c r="W26" s="57" t="s">
        <v>67</v>
      </c>
      <c r="X26" s="58">
        <f t="shared" si="17"/>
        <v>0.36</v>
      </c>
      <c r="Y26" s="59" t="str">
        <f t="shared" si="3"/>
        <v>Baja</v>
      </c>
      <c r="Z26" s="56">
        <f t="shared" si="4"/>
        <v>0.36</v>
      </c>
      <c r="AA26" s="59" t="str">
        <f t="shared" si="5"/>
        <v/>
      </c>
      <c r="AB26" s="56" t="str">
        <f t="shared" si="18"/>
        <v/>
      </c>
      <c r="AC26" s="60" t="str">
        <f t="shared" si="6"/>
        <v/>
      </c>
      <c r="AD26" s="61" t="b">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0</v>
      </c>
      <c r="AE26" s="62" t="s">
        <v>68</v>
      </c>
      <c r="AF26" s="63"/>
      <c r="AG26" s="63"/>
      <c r="AH26" s="64"/>
      <c r="AI26" s="64"/>
      <c r="AJ26" s="63"/>
      <c r="AK26" s="53"/>
    </row>
    <row r="27" ht="55.5" customHeight="1">
      <c r="A27" s="65"/>
      <c r="B27" s="65"/>
      <c r="C27" s="65"/>
      <c r="D27" s="65"/>
      <c r="E27" s="65"/>
      <c r="F27" s="65"/>
      <c r="G27" s="65"/>
      <c r="H27" s="65"/>
      <c r="I27" s="65"/>
      <c r="J27" s="65"/>
      <c r="K27" s="65"/>
      <c r="L27" s="65"/>
      <c r="M27" s="65"/>
      <c r="N27" s="65"/>
      <c r="O27" s="53">
        <v>2.0</v>
      </c>
      <c r="P27" s="54" t="s">
        <v>77</v>
      </c>
      <c r="Q27" s="53" t="str">
        <f t="shared" si="1"/>
        <v>Probabilidad</v>
      </c>
      <c r="R27" s="55" t="s">
        <v>63</v>
      </c>
      <c r="S27" s="55" t="s">
        <v>64</v>
      </c>
      <c r="T27" s="56" t="str">
        <f t="shared" si="19"/>
        <v>40%</v>
      </c>
      <c r="U27" s="57" t="s">
        <v>65</v>
      </c>
      <c r="V27" s="57" t="s">
        <v>66</v>
      </c>
      <c r="W27" s="57" t="s">
        <v>67</v>
      </c>
      <c r="X27" s="58">
        <f>IFERROR(IF(AND(Q26="Probabilidad",Q27="Probabilidad"),(Z26-(+Z26*T27)),IF(Q27="Probabilidad",(I26-(+I26*T27)),IF(Q27="Impacto",Z26,""))),"")</f>
        <v>0.216</v>
      </c>
      <c r="Y27" s="59" t="str">
        <f t="shared" si="3"/>
        <v>Baja</v>
      </c>
      <c r="Z27" s="56">
        <f t="shared" si="4"/>
        <v>0.216</v>
      </c>
      <c r="AA27" s="59" t="str">
        <f t="shared" si="5"/>
        <v/>
      </c>
      <c r="AB27" s="56" t="str">
        <f>IFERROR(IF(AND(Q26="Impacto",Q27="Impacto"),(AB26-(+AB26*T27)),IF(Q27="Impacto",($M$16-(+$M$16*T27)),IF(Q27="Probabilidad",AB26,""))),"")</f>
        <v/>
      </c>
      <c r="AC27" s="60" t="str">
        <f t="shared" si="6"/>
        <v/>
      </c>
      <c r="AD27" s="66"/>
      <c r="AE27" s="65"/>
      <c r="AF27" s="63"/>
      <c r="AG27" s="63"/>
      <c r="AH27" s="64"/>
      <c r="AI27" s="64"/>
      <c r="AJ27" s="63"/>
      <c r="AK27" s="53"/>
    </row>
    <row r="28" ht="36.0" customHeight="1">
      <c r="A28" s="46"/>
      <c r="B28" s="46"/>
      <c r="C28" s="46"/>
      <c r="D28" s="46"/>
      <c r="E28" s="46"/>
      <c r="F28" s="46"/>
      <c r="G28" s="46"/>
      <c r="H28" s="46"/>
      <c r="I28" s="46"/>
      <c r="J28" s="46"/>
      <c r="K28" s="46"/>
      <c r="L28" s="46"/>
      <c r="M28" s="46"/>
      <c r="N28" s="46"/>
      <c r="O28" s="53">
        <v>3.0</v>
      </c>
      <c r="P28" s="54"/>
      <c r="Q28" s="53" t="str">
        <f t="shared" si="1"/>
        <v/>
      </c>
      <c r="R28" s="55"/>
      <c r="S28" s="55"/>
      <c r="T28" s="56" t="str">
        <f t="shared" si="19"/>
        <v/>
      </c>
      <c r="U28" s="57"/>
      <c r="V28" s="57"/>
      <c r="W28" s="57"/>
      <c r="X28" s="58" t="str">
        <f>IFERROR(IF(AND(Q27="Probabilidad",Q28="Probabilidad"),(Z27-(+Z27*T28)),IF(AND(Q27="Impacto",Q28="Probabilidad"),(Z26-(+Z26*T28)),IF(Q28="Impacto",Z27,""))),"")</f>
        <v/>
      </c>
      <c r="Y28" s="59" t="str">
        <f t="shared" si="3"/>
        <v/>
      </c>
      <c r="Z28" s="56" t="str">
        <f t="shared" si="4"/>
        <v/>
      </c>
      <c r="AA28" s="59" t="str">
        <f t="shared" si="5"/>
        <v/>
      </c>
      <c r="AB28" s="56" t="str">
        <f>IFERROR(IF(AND(Q27="Impacto",Q28="Impacto"),(AB27-(+AB27*T28)),IF(AND(Q27="Probabilidad",Q28="Impacto"),(AB26-(+AB26*T28)),IF(Q28="Probabilidad",AB27,""))),"")</f>
        <v/>
      </c>
      <c r="AC28" s="60" t="str">
        <f t="shared" si="6"/>
        <v/>
      </c>
      <c r="AD28" s="67"/>
      <c r="AE28" s="46"/>
      <c r="AF28" s="63"/>
      <c r="AG28" s="63"/>
      <c r="AH28" s="64"/>
      <c r="AI28" s="64"/>
      <c r="AJ28" s="63"/>
      <c r="AK28" s="53"/>
    </row>
    <row r="29" ht="30.0" hidden="1" customHeight="1">
      <c r="A29" s="53"/>
      <c r="B29" s="69"/>
      <c r="C29" s="69"/>
      <c r="D29" s="69"/>
      <c r="E29" s="69"/>
      <c r="F29" s="69"/>
      <c r="G29" s="70"/>
      <c r="H29" s="71" t="str">
        <f t="shared" ref="H29:H31" si="20">IF(G29&lt;=0,"",IF(G29&lt;=2,"Muy Baja",IF(G29&lt;=24,"Baja",IF(G29&lt;=500,"Media",IF(G29&lt;=5000,"Alta","Muy Alta")))))</f>
        <v/>
      </c>
      <c r="I29" s="72" t="str">
        <f t="shared" ref="I29:I31" si="21">IF(H29="","",IF(H29="Muy Baja",0.2,IF(H29="Baja",0.4,IF(H29="Media",0.6,IF(H29="Alta",0.8,IF(H29="Muy Alta",1,))))))</f>
        <v/>
      </c>
      <c r="J29" s="72"/>
      <c r="K29" s="72" t="str">
        <f>IF(NOT(ISERROR(MATCH(J29,'Tabla Impacto'!$B$221:$B$223,0))),'Tabla Impacto'!$F$223&amp;"Por favor no seleccionar los criterios de impacto(Afectación Económica o presupuestal y Pérdida Reputacional)",J29)</f>
        <v/>
      </c>
      <c r="L29" s="71" t="str">
        <f>IF(OR(K29='Tabla Impacto'!$C$11,K29='Tabla Impacto'!$D$11),"Leve",IF(OR(K29='Tabla Impacto'!$C$12,K29='Tabla Impacto'!$D$12),"Menor",IF(OR(K29='Tabla Impacto'!$C$13,K29='Tabla Impacto'!$D$13),"Moderado",IF(OR(K29='Tabla Impacto'!$C$14,K29='Tabla Impacto'!$D$14),"Mayor",IF(OR(K29='Tabla Impacto'!$C$15,K29='Tabla Impacto'!$D$15),"Catastrófico","")))))</f>
        <v/>
      </c>
      <c r="M29" s="72" t="str">
        <f t="shared" ref="M29:M31" si="22">IF(L29="","",IF(L29="Leve",0.2,IF(L29="Menor",0.4,IF(L29="Moderado",0.6,IF(L29="Mayor",0.8,IF(L29="Catastrófico",1,))))))</f>
        <v/>
      </c>
      <c r="N29" s="73" t="str">
        <f t="shared" ref="N29:N31" si="23">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53"/>
      <c r="P29" s="54"/>
      <c r="Q29" s="53" t="str">
        <f t="shared" si="1"/>
        <v/>
      </c>
      <c r="R29" s="55"/>
      <c r="S29" s="55"/>
      <c r="T29" s="56" t="str">
        <f t="shared" si="19"/>
        <v/>
      </c>
      <c r="U29" s="55"/>
      <c r="V29" s="55"/>
      <c r="W29" s="55"/>
      <c r="X29" s="58" t="str">
        <f t="shared" ref="X29:X31" si="24">IFERROR(IF(Q29="Probabilidad",(I29-(+I29*T29)),IF(Q29="Impacto",I29,"")),"")</f>
        <v/>
      </c>
      <c r="Y29" s="59" t="str">
        <f t="shared" si="3"/>
        <v/>
      </c>
      <c r="Z29" s="56" t="str">
        <f t="shared" si="4"/>
        <v/>
      </c>
      <c r="AA29" s="59" t="str">
        <f t="shared" si="5"/>
        <v/>
      </c>
      <c r="AB29" s="56" t="str">
        <f t="shared" ref="AB29:AB31" si="25">IFERROR(IF(Q29="Impacto",(M29-(+M29*T29)),IF(Q29="Probabilidad",M29,"")),"")</f>
        <v/>
      </c>
      <c r="AC29" s="60" t="str">
        <f t="shared" si="6"/>
        <v/>
      </c>
      <c r="AD29" s="74"/>
      <c r="AE29" s="55"/>
      <c r="AF29" s="63"/>
      <c r="AG29" s="63"/>
      <c r="AH29" s="64"/>
      <c r="AI29" s="64"/>
      <c r="AJ29" s="63"/>
      <c r="AK29" s="53"/>
    </row>
    <row r="30" ht="48.75" hidden="1" customHeight="1">
      <c r="A30" s="53"/>
      <c r="B30" s="69"/>
      <c r="C30" s="69"/>
      <c r="D30" s="69"/>
      <c r="E30" s="69"/>
      <c r="F30" s="69"/>
      <c r="G30" s="70"/>
      <c r="H30" s="71" t="str">
        <f t="shared" si="20"/>
        <v/>
      </c>
      <c r="I30" s="72" t="str">
        <f t="shared" si="21"/>
        <v/>
      </c>
      <c r="J30" s="72"/>
      <c r="K30" s="72" t="str">
        <f>IF(NOT(ISERROR(MATCH(J30,'Tabla Impacto'!$B$221:$B$223,0))),'Tabla Impacto'!$F$223&amp;"Por favor no seleccionar los criterios de impacto(Afectación Económica o presupuestal y Pérdida Reputacional)",J30)</f>
        <v/>
      </c>
      <c r="L30" s="71" t="str">
        <f>IF(OR(K30='Tabla Impacto'!$C$11,K30='Tabla Impacto'!$D$11),"Leve",IF(OR(K30='Tabla Impacto'!$C$12,K30='Tabla Impacto'!$D$12),"Menor",IF(OR(K30='Tabla Impacto'!$C$13,K30='Tabla Impacto'!$D$13),"Moderado",IF(OR(K30='Tabla Impacto'!$C$14,K30='Tabla Impacto'!$D$14),"Mayor",IF(OR(K30='Tabla Impacto'!$C$15,K30='Tabla Impacto'!$D$15),"Catastrófico","")))))</f>
        <v/>
      </c>
      <c r="M30" s="72" t="str">
        <f t="shared" si="22"/>
        <v/>
      </c>
      <c r="N30" s="73" t="str">
        <f t="shared" si="23"/>
        <v/>
      </c>
      <c r="O30" s="53"/>
      <c r="P30" s="54"/>
      <c r="Q30" s="53" t="str">
        <f t="shared" si="1"/>
        <v/>
      </c>
      <c r="R30" s="55"/>
      <c r="S30" s="55"/>
      <c r="T30" s="56" t="str">
        <f t="shared" si="19"/>
        <v/>
      </c>
      <c r="U30" s="55"/>
      <c r="V30" s="55"/>
      <c r="W30" s="55"/>
      <c r="X30" s="58" t="str">
        <f t="shared" si="24"/>
        <v/>
      </c>
      <c r="Y30" s="59" t="str">
        <f t="shared" si="3"/>
        <v/>
      </c>
      <c r="Z30" s="56" t="str">
        <f t="shared" si="4"/>
        <v/>
      </c>
      <c r="AA30" s="59" t="str">
        <f t="shared" si="5"/>
        <v/>
      </c>
      <c r="AB30" s="56" t="str">
        <f t="shared" si="25"/>
        <v/>
      </c>
      <c r="AC30" s="60" t="str">
        <f t="shared" si="6"/>
        <v/>
      </c>
      <c r="AD30" s="74"/>
      <c r="AE30" s="55"/>
      <c r="AF30" s="63"/>
      <c r="AG30" s="63"/>
      <c r="AH30" s="64"/>
      <c r="AI30" s="64"/>
      <c r="AJ30" s="63"/>
      <c r="AK30" s="53"/>
    </row>
    <row r="31" ht="92.25" customHeight="1">
      <c r="A31" s="48">
        <v>4.0</v>
      </c>
      <c r="B31" s="49" t="s">
        <v>56</v>
      </c>
      <c r="C31" s="76" t="s">
        <v>78</v>
      </c>
      <c r="D31" s="76" t="s">
        <v>79</v>
      </c>
      <c r="E31" s="49" t="s">
        <v>80</v>
      </c>
      <c r="F31" s="49" t="s">
        <v>60</v>
      </c>
      <c r="G31" s="48">
        <v>10.0</v>
      </c>
      <c r="H31" s="50" t="str">
        <f t="shared" si="20"/>
        <v>Baja</v>
      </c>
      <c r="I31" s="51">
        <f t="shared" si="21"/>
        <v>0.4</v>
      </c>
      <c r="J31" s="51" t="s">
        <v>61</v>
      </c>
      <c r="K31" s="51" t="str">
        <f>IF(NOT(ISERROR(MATCH(J31,'[1]Tabla Impacto'!$B$221:$B$223,0))),'[1]Tabla Impacto'!$F$223&amp;"Por favor no seleccionar los criterios de impacto(Afectación Económica o presupuestal y Pérdida Reputacional)",J31)</f>
        <v>     El riesgo afecta la imagen de la entidad con algunos usuarios de relevancia frente al logro de los objetivos</v>
      </c>
      <c r="L31" s="50" t="str">
        <f>IF(OR(K31='[1]Tabla Impacto'!$C$11,K31='[1]Tabla Impacto'!$D$11),"Leve",IF(OR(K31='[1]Tabla Impacto'!$C$12,K31='[1]Tabla Impacto'!$D$12),"Menor",IF(OR(K31='[1]Tabla Impacto'!$C$13,K31='[1]Tabla Impacto'!$D$13),"Moderado",IF(OR(K31='[1]Tabla Impacto'!$C$14,K31='[1]Tabla Impacto'!$D$14),"Mayor",IF(OR(K31='[1]Tabla Impacto'!$C$15,K31='[1]Tabla Impacto'!$D$15),"Catastrófico","")))))</f>
        <v>#REF!</v>
      </c>
      <c r="M31" s="51" t="str">
        <f t="shared" si="22"/>
        <v>#REF!</v>
      </c>
      <c r="N31" s="52" t="str">
        <f t="shared" si="23"/>
        <v>#REF!</v>
      </c>
      <c r="O31" s="53">
        <v>1.0</v>
      </c>
      <c r="P31" s="77" t="s">
        <v>81</v>
      </c>
      <c r="Q31" s="53" t="str">
        <f t="shared" si="1"/>
        <v>Probabilidad</v>
      </c>
      <c r="R31" s="55" t="s">
        <v>63</v>
      </c>
      <c r="S31" s="55" t="s">
        <v>64</v>
      </c>
      <c r="T31" s="56" t="str">
        <f t="shared" si="19"/>
        <v>40%</v>
      </c>
      <c r="U31" s="57" t="s">
        <v>65</v>
      </c>
      <c r="V31" s="57" t="s">
        <v>66</v>
      </c>
      <c r="W31" s="57" t="s">
        <v>67</v>
      </c>
      <c r="X31" s="58">
        <f t="shared" si="24"/>
        <v>0.24</v>
      </c>
      <c r="Y31" s="59" t="str">
        <f t="shared" si="3"/>
        <v>Baja</v>
      </c>
      <c r="Z31" s="56">
        <f t="shared" si="4"/>
        <v>0.24</v>
      </c>
      <c r="AA31" s="59" t="str">
        <f t="shared" si="5"/>
        <v/>
      </c>
      <c r="AB31" s="56" t="str">
        <f t="shared" si="25"/>
        <v/>
      </c>
      <c r="AC31" s="60" t="str">
        <f t="shared" si="6"/>
        <v/>
      </c>
      <c r="AD31" s="61"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62" t="s">
        <v>68</v>
      </c>
      <c r="AF31" s="63"/>
      <c r="AG31" s="63"/>
      <c r="AH31" s="64"/>
      <c r="AI31" s="64"/>
      <c r="AJ31" s="63"/>
      <c r="AK31" s="53"/>
    </row>
    <row r="32" ht="57.0" customHeight="1">
      <c r="A32" s="65"/>
      <c r="B32" s="65"/>
      <c r="C32" s="65"/>
      <c r="D32" s="65"/>
      <c r="E32" s="65"/>
      <c r="F32" s="65"/>
      <c r="G32" s="65"/>
      <c r="H32" s="65"/>
      <c r="I32" s="65"/>
      <c r="J32" s="65"/>
      <c r="K32" s="65"/>
      <c r="L32" s="65"/>
      <c r="M32" s="65"/>
      <c r="N32" s="65"/>
      <c r="O32" s="53">
        <v>2.0</v>
      </c>
      <c r="P32" s="77" t="s">
        <v>82</v>
      </c>
      <c r="Q32" s="53" t="str">
        <f t="shared" si="1"/>
        <v>Probabilidad</v>
      </c>
      <c r="R32" s="55" t="s">
        <v>63</v>
      </c>
      <c r="S32" s="55" t="s">
        <v>64</v>
      </c>
      <c r="T32" s="56" t="str">
        <f t="shared" si="19"/>
        <v>40%</v>
      </c>
      <c r="U32" s="57" t="s">
        <v>65</v>
      </c>
      <c r="V32" s="57" t="s">
        <v>66</v>
      </c>
      <c r="W32" s="57" t="s">
        <v>67</v>
      </c>
      <c r="X32" s="58">
        <f>IFERROR(IF(AND(Q31="Probabilidad",Q32="Probabilidad"),(Z31-(+Z31*T32)),IF(Q32="Probabilidad",(I31-(+I31*T32)),IF(Q32="Impacto",Z31,""))),"")</f>
        <v>0.144</v>
      </c>
      <c r="Y32" s="59" t="str">
        <f t="shared" si="3"/>
        <v>Muy Baja</v>
      </c>
      <c r="Z32" s="56">
        <f t="shared" si="4"/>
        <v>0.144</v>
      </c>
      <c r="AA32" s="59" t="str">
        <f t="shared" si="5"/>
        <v/>
      </c>
      <c r="AB32" s="56" t="str">
        <f>IFERROR(IF(AND(Q31="Impacto",Q32="Impacto"),(AB31-(+AB31*T32)),IF(Q32="Impacto",($M$16-(+$M$16*T32)),IF(Q32="Probabilidad",AB31,""))),"")</f>
        <v/>
      </c>
      <c r="AC32" s="60" t="str">
        <f t="shared" si="6"/>
        <v/>
      </c>
      <c r="AD32" s="66"/>
      <c r="AE32" s="65"/>
      <c r="AF32" s="63"/>
      <c r="AG32" s="63"/>
      <c r="AH32" s="64"/>
      <c r="AI32" s="64"/>
      <c r="AJ32" s="63"/>
      <c r="AK32" s="53"/>
    </row>
    <row r="33" ht="61.5" customHeight="1">
      <c r="A33" s="46"/>
      <c r="B33" s="46"/>
      <c r="C33" s="46"/>
      <c r="D33" s="46"/>
      <c r="E33" s="46"/>
      <c r="F33" s="46"/>
      <c r="G33" s="46"/>
      <c r="H33" s="46"/>
      <c r="I33" s="46"/>
      <c r="J33" s="46"/>
      <c r="K33" s="46"/>
      <c r="L33" s="46"/>
      <c r="M33" s="46"/>
      <c r="N33" s="46"/>
      <c r="O33" s="53">
        <v>3.0</v>
      </c>
      <c r="P33" s="54" t="s">
        <v>83</v>
      </c>
      <c r="Q33" s="53" t="str">
        <f t="shared" si="1"/>
        <v>Probabilidad</v>
      </c>
      <c r="R33" s="55" t="s">
        <v>63</v>
      </c>
      <c r="S33" s="55" t="s">
        <v>64</v>
      </c>
      <c r="T33" s="56" t="str">
        <f t="shared" si="19"/>
        <v>40%</v>
      </c>
      <c r="U33" s="57" t="s">
        <v>65</v>
      </c>
      <c r="V33" s="57" t="s">
        <v>66</v>
      </c>
      <c r="W33" s="57" t="s">
        <v>67</v>
      </c>
      <c r="X33" s="58">
        <f>IFERROR(IF(AND(Q32="Probabilidad",Q33="Probabilidad"),(Z32-(+Z32*T33)),IF(AND(Q32="Impacto",Q33="Probabilidad"),(Z31-(+Z31*T33)),IF(Q33="Impacto",Z32,""))),"")</f>
        <v>0.0864</v>
      </c>
      <c r="Y33" s="59" t="str">
        <f t="shared" si="3"/>
        <v>Muy Baja</v>
      </c>
      <c r="Z33" s="56">
        <f t="shared" si="4"/>
        <v>0.0864</v>
      </c>
      <c r="AA33" s="59" t="str">
        <f t="shared" si="5"/>
        <v/>
      </c>
      <c r="AB33" s="56" t="str">
        <f>IFERROR(IF(AND(Q32="Impacto",Q33="Impacto"),(AB32-(+AB32*T33)),IF(AND(Q32="Probabilidad",Q33="Impacto"),(AB31-(+AB31*T33)),IF(Q33="Probabilidad",AB32,""))),"")</f>
        <v/>
      </c>
      <c r="AC33" s="60" t="str">
        <f t="shared" si="6"/>
        <v/>
      </c>
      <c r="AD33" s="67"/>
      <c r="AE33" s="46"/>
      <c r="AF33" s="63"/>
      <c r="AG33" s="63"/>
      <c r="AH33" s="64"/>
      <c r="AI33" s="64"/>
      <c r="AJ33" s="63"/>
      <c r="AK33" s="53"/>
    </row>
    <row r="34" ht="16.5" hidden="1" customHeight="1">
      <c r="A34" s="53"/>
      <c r="B34" s="69"/>
      <c r="C34" s="69"/>
      <c r="D34" s="69"/>
      <c r="E34" s="69"/>
      <c r="F34" s="69"/>
      <c r="G34" s="70"/>
      <c r="H34" s="71" t="str">
        <f t="shared" ref="H34:H36" si="26">IF(G34&lt;=0,"",IF(G34&lt;=2,"Muy Baja",IF(G34&lt;=24,"Baja",IF(G34&lt;=500,"Media",IF(G34&lt;=5000,"Alta","Muy Alta")))))</f>
        <v/>
      </c>
      <c r="I34" s="72" t="str">
        <f t="shared" ref="I34:I36" si="27">IF(H34="","",IF(H34="Muy Baja",0.2,IF(H34="Baja",0.4,IF(H34="Media",0.6,IF(H34="Alta",0.8,IF(H34="Muy Alta",1,))))))</f>
        <v/>
      </c>
      <c r="J34" s="72"/>
      <c r="K34" s="72" t="str">
        <f>IF(NOT(ISERROR(MATCH(J34,'Tabla Impacto'!$B$221:$B$223,0))),'Tabla Impacto'!$F$223&amp;"Por favor no seleccionar los criterios de impacto(Afectación Económica o presupuestal y Pérdida Reputacional)",J34)</f>
        <v/>
      </c>
      <c r="L34" s="71" t="str">
        <f>IF(OR(K34='Tabla Impacto'!$C$11,K34='Tabla Impacto'!$D$11),"Leve",IF(OR(K34='Tabla Impacto'!$C$12,K34='Tabla Impacto'!$D$12),"Menor",IF(OR(K34='Tabla Impacto'!$C$13,K34='Tabla Impacto'!$D$13),"Moderado",IF(OR(K34='Tabla Impacto'!$C$14,K34='Tabla Impacto'!$D$14),"Mayor",IF(OR(K34='Tabla Impacto'!$C$15,K34='Tabla Impacto'!$D$15),"Catastrófico","")))))</f>
        <v/>
      </c>
      <c r="M34" s="72" t="str">
        <f t="shared" ref="M34:M36" si="28">IF(L34="","",IF(L34="Leve",0.2,IF(L34="Menor",0.4,IF(L34="Moderado",0.6,IF(L34="Mayor",0.8,IF(L34="Catastrófico",1,))))))</f>
        <v/>
      </c>
      <c r="N34" s="73" t="str">
        <f t="shared" ref="N34:N36" si="29">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53"/>
      <c r="P34" s="54"/>
      <c r="Q34" s="53" t="str">
        <f t="shared" si="1"/>
        <v/>
      </c>
      <c r="R34" s="55"/>
      <c r="S34" s="55"/>
      <c r="T34" s="56" t="str">
        <f t="shared" si="19"/>
        <v/>
      </c>
      <c r="U34" s="55"/>
      <c r="V34" s="55"/>
      <c r="W34" s="55"/>
      <c r="X34" s="58" t="str">
        <f t="shared" ref="X34:X36" si="30">IFERROR(IF(Q34="Probabilidad",(I34-(+I34*T34)),IF(Q34="Impacto",I34,"")),"")</f>
        <v/>
      </c>
      <c r="Y34" s="59" t="str">
        <f t="shared" si="3"/>
        <v/>
      </c>
      <c r="Z34" s="56" t="str">
        <f t="shared" si="4"/>
        <v/>
      </c>
      <c r="AA34" s="59" t="str">
        <f t="shared" si="5"/>
        <v/>
      </c>
      <c r="AB34" s="56" t="str">
        <f t="shared" ref="AB34:AB36" si="31">IFERROR(IF(Q34="Impacto",(M34-(+M34*T34)),IF(Q34="Probabilidad",M34,"")),"")</f>
        <v/>
      </c>
      <c r="AC34" s="60" t="str">
        <f t="shared" si="6"/>
        <v/>
      </c>
      <c r="AD34" s="74"/>
      <c r="AE34" s="55"/>
      <c r="AF34" s="63"/>
      <c r="AG34" s="63"/>
      <c r="AH34" s="64"/>
      <c r="AI34" s="64"/>
      <c r="AJ34" s="63"/>
      <c r="AK34" s="53"/>
    </row>
    <row r="35" ht="48.75" hidden="1" customHeight="1">
      <c r="A35" s="53"/>
      <c r="B35" s="69"/>
      <c r="C35" s="69"/>
      <c r="D35" s="69"/>
      <c r="E35" s="69"/>
      <c r="F35" s="69"/>
      <c r="G35" s="70"/>
      <c r="H35" s="71" t="str">
        <f t="shared" si="26"/>
        <v/>
      </c>
      <c r="I35" s="72" t="str">
        <f t="shared" si="27"/>
        <v/>
      </c>
      <c r="J35" s="72"/>
      <c r="K35" s="72" t="str">
        <f>IF(NOT(ISERROR(MATCH(J35,'Tabla Impacto'!$B$221:$B$223,0))),'Tabla Impacto'!$F$223&amp;"Por favor no seleccionar los criterios de impacto(Afectación Económica o presupuestal y Pérdida Reputacional)",J35)</f>
        <v/>
      </c>
      <c r="L35" s="71" t="str">
        <f>IF(OR(K35='Tabla Impacto'!$C$11,K35='Tabla Impacto'!$D$11),"Leve",IF(OR(K35='Tabla Impacto'!$C$12,K35='Tabla Impacto'!$D$12),"Menor",IF(OR(K35='Tabla Impacto'!$C$13,K35='Tabla Impacto'!$D$13),"Moderado",IF(OR(K35='Tabla Impacto'!$C$14,K35='Tabla Impacto'!$D$14),"Mayor",IF(OR(K35='Tabla Impacto'!$C$15,K35='Tabla Impacto'!$D$15),"Catastrófico","")))))</f>
        <v/>
      </c>
      <c r="M35" s="72" t="str">
        <f t="shared" si="28"/>
        <v/>
      </c>
      <c r="N35" s="73" t="str">
        <f t="shared" si="29"/>
        <v/>
      </c>
      <c r="O35" s="53"/>
      <c r="P35" s="54"/>
      <c r="Q35" s="53" t="str">
        <f t="shared" si="1"/>
        <v/>
      </c>
      <c r="R35" s="55"/>
      <c r="S35" s="55"/>
      <c r="T35" s="56" t="str">
        <f t="shared" si="19"/>
        <v/>
      </c>
      <c r="U35" s="55"/>
      <c r="V35" s="55"/>
      <c r="W35" s="55"/>
      <c r="X35" s="58" t="str">
        <f t="shared" si="30"/>
        <v/>
      </c>
      <c r="Y35" s="59" t="str">
        <f t="shared" si="3"/>
        <v/>
      </c>
      <c r="Z35" s="56" t="str">
        <f t="shared" si="4"/>
        <v/>
      </c>
      <c r="AA35" s="59" t="str">
        <f t="shared" si="5"/>
        <v/>
      </c>
      <c r="AB35" s="56" t="str">
        <f t="shared" si="31"/>
        <v/>
      </c>
      <c r="AC35" s="60" t="str">
        <f t="shared" si="6"/>
        <v/>
      </c>
      <c r="AD35" s="74"/>
      <c r="AE35" s="55"/>
      <c r="AF35" s="63"/>
      <c r="AG35" s="63"/>
      <c r="AH35" s="64"/>
      <c r="AI35" s="64"/>
      <c r="AJ35" s="63"/>
      <c r="AK35" s="53"/>
    </row>
    <row r="36" ht="39.75" customHeight="1">
      <c r="A36" s="48">
        <v>5.0</v>
      </c>
      <c r="B36" s="49" t="s">
        <v>56</v>
      </c>
      <c r="C36" s="49" t="s">
        <v>84</v>
      </c>
      <c r="D36" s="49" t="s">
        <v>85</v>
      </c>
      <c r="E36" s="78" t="s">
        <v>86</v>
      </c>
      <c r="F36" s="49" t="s">
        <v>60</v>
      </c>
      <c r="G36" s="48">
        <v>12.0</v>
      </c>
      <c r="H36" s="50" t="str">
        <f t="shared" si="26"/>
        <v>Baja</v>
      </c>
      <c r="I36" s="51">
        <f t="shared" si="27"/>
        <v>0.4</v>
      </c>
      <c r="J36" s="51" t="s">
        <v>61</v>
      </c>
      <c r="K36" s="51" t="str">
        <f>IF(NOT(ISERROR(MATCH(J36,'[1]Tabla Impacto'!$B$221:$B$223,0))),'[1]Tabla Impacto'!$F$223&amp;"Por favor no seleccionar los criterios de impacto(Afectación Económica o presupuestal y Pérdida Reputacional)",J36)</f>
        <v>     El riesgo afecta la imagen de la entidad con algunos usuarios de relevancia frente al logro de los objetivos</v>
      </c>
      <c r="L36" s="50" t="str">
        <f>IF(OR(K36='[1]Tabla Impacto'!$C$11,K36='[1]Tabla Impacto'!$D$11),"Leve",IF(OR(K36='[1]Tabla Impacto'!$C$12,K36='[1]Tabla Impacto'!$D$12),"Menor",IF(OR(K36='[1]Tabla Impacto'!$C$13,K36='[1]Tabla Impacto'!$D$13),"Moderado",IF(OR(K36='[1]Tabla Impacto'!$C$14,K36='[1]Tabla Impacto'!$D$14),"Mayor",IF(OR(K36='[1]Tabla Impacto'!$C$15,K36='[1]Tabla Impacto'!$D$15),"Catastrófico","")))))</f>
        <v>#REF!</v>
      </c>
      <c r="M36" s="51" t="str">
        <f t="shared" si="28"/>
        <v>#REF!</v>
      </c>
      <c r="N36" s="52" t="str">
        <f t="shared" si="29"/>
        <v>#REF!</v>
      </c>
      <c r="O36" s="53">
        <v>1.0</v>
      </c>
      <c r="P36" s="54" t="s">
        <v>87</v>
      </c>
      <c r="Q36" s="53" t="str">
        <f t="shared" si="1"/>
        <v>Probabilidad</v>
      </c>
      <c r="R36" s="55" t="s">
        <v>63</v>
      </c>
      <c r="S36" s="55" t="s">
        <v>64</v>
      </c>
      <c r="T36" s="56" t="str">
        <f t="shared" si="19"/>
        <v>40%</v>
      </c>
      <c r="U36" s="57" t="s">
        <v>65</v>
      </c>
      <c r="V36" s="57" t="s">
        <v>66</v>
      </c>
      <c r="W36" s="57" t="s">
        <v>67</v>
      </c>
      <c r="X36" s="58">
        <f t="shared" si="30"/>
        <v>0.24</v>
      </c>
      <c r="Y36" s="59" t="str">
        <f t="shared" si="3"/>
        <v>Baja</v>
      </c>
      <c r="Z36" s="56">
        <f t="shared" si="4"/>
        <v>0.24</v>
      </c>
      <c r="AA36" s="59" t="str">
        <f t="shared" si="5"/>
        <v/>
      </c>
      <c r="AB36" s="56" t="str">
        <f t="shared" si="31"/>
        <v/>
      </c>
      <c r="AC36" s="60" t="str">
        <f t="shared" si="6"/>
        <v/>
      </c>
      <c r="AD36" s="61"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62" t="s">
        <v>68</v>
      </c>
      <c r="AF36" s="63"/>
      <c r="AG36" s="63"/>
      <c r="AH36" s="64"/>
      <c r="AI36" s="64"/>
      <c r="AJ36" s="63"/>
      <c r="AK36" s="53"/>
    </row>
    <row r="37" ht="40.5" customHeight="1">
      <c r="A37" s="65"/>
      <c r="B37" s="65"/>
      <c r="C37" s="65"/>
      <c r="D37" s="65"/>
      <c r="E37" s="65"/>
      <c r="F37" s="65"/>
      <c r="G37" s="65"/>
      <c r="H37" s="65"/>
      <c r="I37" s="65"/>
      <c r="J37" s="65"/>
      <c r="K37" s="65"/>
      <c r="L37" s="65"/>
      <c r="M37" s="65"/>
      <c r="N37" s="65"/>
      <c r="O37" s="53">
        <v>2.0</v>
      </c>
      <c r="P37" s="77" t="s">
        <v>88</v>
      </c>
      <c r="Q37" s="53" t="str">
        <f t="shared" si="1"/>
        <v>Probabilidad</v>
      </c>
      <c r="R37" s="55" t="s">
        <v>63</v>
      </c>
      <c r="S37" s="55" t="s">
        <v>64</v>
      </c>
      <c r="T37" s="56" t="str">
        <f t="shared" si="19"/>
        <v>40%</v>
      </c>
      <c r="U37" s="57" t="s">
        <v>65</v>
      </c>
      <c r="V37" s="57" t="s">
        <v>66</v>
      </c>
      <c r="W37" s="57" t="s">
        <v>67</v>
      </c>
      <c r="X37" s="58">
        <f>IFERROR(IF(AND(Q36="Probabilidad",Q37="Probabilidad"),(Z36-(+Z36*T37)),IF(Q37="Probabilidad",(I36-(+I36*T37)),IF(Q37="Impacto",Z36,""))),"")</f>
        <v>0.144</v>
      </c>
      <c r="Y37" s="59" t="str">
        <f t="shared" si="3"/>
        <v>Muy Baja</v>
      </c>
      <c r="Z37" s="56">
        <f t="shared" si="4"/>
        <v>0.144</v>
      </c>
      <c r="AA37" s="59" t="str">
        <f t="shared" si="5"/>
        <v/>
      </c>
      <c r="AB37" s="56" t="str">
        <f>IFERROR(IF(AND(Q36="Impacto",Q37="Impacto"),(AB36-(+AB36*T37)),IF(Q37="Impacto",($M$16-(+$M$16*T37)),IF(Q37="Probabilidad",AB36,""))),"")</f>
        <v/>
      </c>
      <c r="AC37" s="60" t="str">
        <f t="shared" si="6"/>
        <v/>
      </c>
      <c r="AD37" s="66"/>
      <c r="AE37" s="65"/>
      <c r="AF37" s="63"/>
      <c r="AG37" s="63"/>
      <c r="AH37" s="64"/>
      <c r="AI37" s="64"/>
      <c r="AJ37" s="63"/>
      <c r="AK37" s="53"/>
    </row>
    <row r="38" ht="39.75" customHeight="1">
      <c r="A38" s="46"/>
      <c r="B38" s="46"/>
      <c r="C38" s="46"/>
      <c r="D38" s="46"/>
      <c r="E38" s="46"/>
      <c r="F38" s="46"/>
      <c r="G38" s="46"/>
      <c r="H38" s="46"/>
      <c r="I38" s="46"/>
      <c r="J38" s="46"/>
      <c r="K38" s="46"/>
      <c r="L38" s="46"/>
      <c r="M38" s="46"/>
      <c r="N38" s="46"/>
      <c r="O38" s="53">
        <v>3.0</v>
      </c>
      <c r="P38" s="54" t="s">
        <v>89</v>
      </c>
      <c r="Q38" s="53" t="str">
        <f t="shared" si="1"/>
        <v>Probabilidad</v>
      </c>
      <c r="R38" s="55" t="s">
        <v>63</v>
      </c>
      <c r="S38" s="55" t="s">
        <v>64</v>
      </c>
      <c r="T38" s="56" t="str">
        <f t="shared" si="19"/>
        <v>40%</v>
      </c>
      <c r="U38" s="57" t="s">
        <v>65</v>
      </c>
      <c r="V38" s="57" t="s">
        <v>66</v>
      </c>
      <c r="W38" s="57" t="s">
        <v>67</v>
      </c>
      <c r="X38" s="58">
        <f>IFERROR(IF(AND(Q37="Probabilidad",Q38="Probabilidad"),(Z37-(+Z37*T38)),IF(AND(Q37="Impacto",Q38="Probabilidad"),(Z36-(+Z36*T38)),IF(Q38="Impacto",Z37,""))),"")</f>
        <v>0.0864</v>
      </c>
      <c r="Y38" s="59" t="str">
        <f t="shared" si="3"/>
        <v>Muy Baja</v>
      </c>
      <c r="Z38" s="56">
        <f t="shared" si="4"/>
        <v>0.0864</v>
      </c>
      <c r="AA38" s="59" t="str">
        <f t="shared" si="5"/>
        <v/>
      </c>
      <c r="AB38" s="56" t="str">
        <f>IFERROR(IF(AND(Q37="Impacto",Q38="Impacto"),(AB37-(+AB37*T38)),IF(AND(Q37="Probabilidad",Q38="Impacto"),(AB36-(+AB36*T38)),IF(Q38="Probabilidad",AB37,""))),"")</f>
        <v/>
      </c>
      <c r="AC38" s="60" t="str">
        <f t="shared" si="6"/>
        <v/>
      </c>
      <c r="AD38" s="67"/>
      <c r="AE38" s="46"/>
      <c r="AF38" s="63"/>
      <c r="AG38" s="63"/>
      <c r="AH38" s="64"/>
      <c r="AI38" s="64"/>
      <c r="AJ38" s="63"/>
      <c r="AK38" s="53"/>
    </row>
    <row r="39" ht="24.0" hidden="1" customHeight="1">
      <c r="A39" s="53"/>
      <c r="B39" s="69"/>
      <c r="C39" s="69"/>
      <c r="D39" s="69"/>
      <c r="E39" s="69"/>
      <c r="F39" s="69"/>
      <c r="G39" s="70"/>
      <c r="H39" s="71" t="str">
        <f t="shared" ref="H39:H41" si="32">IF(G39&lt;=0,"",IF(G39&lt;=2,"Muy Baja",IF(G39&lt;=24,"Baja",IF(G39&lt;=500,"Media",IF(G39&lt;=5000,"Alta","Muy Alta")))))</f>
        <v/>
      </c>
      <c r="I39" s="72" t="str">
        <f t="shared" ref="I39:I41" si="33">IF(H39="","",IF(H39="Muy Baja",0.2,IF(H39="Baja",0.4,IF(H39="Media",0.6,IF(H39="Alta",0.8,IF(H39="Muy Alta",1,))))))</f>
        <v/>
      </c>
      <c r="J39" s="72"/>
      <c r="K39" s="72" t="str">
        <f>IF(NOT(ISERROR(MATCH(J39,'Tabla Impacto'!$B$221:$B$223,0))),'Tabla Impacto'!$F$223&amp;"Por favor no seleccionar los criterios de impacto(Afectación Económica o presupuestal y Pérdida Reputacional)",J39)</f>
        <v/>
      </c>
      <c r="L39" s="71" t="str">
        <f>IF(OR(K39='Tabla Impacto'!$C$11,K39='Tabla Impacto'!$D$11),"Leve",IF(OR(K39='Tabla Impacto'!$C$12,K39='Tabla Impacto'!$D$12),"Menor",IF(OR(K39='Tabla Impacto'!$C$13,K39='Tabla Impacto'!$D$13),"Moderado",IF(OR(K39='Tabla Impacto'!$C$14,K39='Tabla Impacto'!$D$14),"Mayor",IF(OR(K39='Tabla Impacto'!$C$15,K39='Tabla Impacto'!$D$15),"Catastrófico","")))))</f>
        <v/>
      </c>
      <c r="M39" s="72" t="str">
        <f t="shared" ref="M39:M41" si="34">IF(L39="","",IF(L39="Leve",0.2,IF(L39="Menor",0.4,IF(L39="Moderado",0.6,IF(L39="Mayor",0.8,IF(L39="Catastrófico",1,))))))</f>
        <v/>
      </c>
      <c r="N39" s="73" t="str">
        <f t="shared" ref="N39:N41" si="35">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53"/>
      <c r="P39" s="54"/>
      <c r="Q39" s="53" t="str">
        <f t="shared" si="1"/>
        <v/>
      </c>
      <c r="R39" s="55"/>
      <c r="S39" s="55"/>
      <c r="T39" s="56" t="str">
        <f t="shared" si="19"/>
        <v/>
      </c>
      <c r="U39" s="55"/>
      <c r="V39" s="55"/>
      <c r="W39" s="55"/>
      <c r="X39" s="58" t="str">
        <f t="shared" ref="X39:X41" si="36">IFERROR(IF(Q39="Probabilidad",(I39-(+I39*T39)),IF(Q39="Impacto",I39,"")),"")</f>
        <v/>
      </c>
      <c r="Y39" s="59" t="str">
        <f t="shared" si="3"/>
        <v/>
      </c>
      <c r="Z39" s="56" t="str">
        <f t="shared" si="4"/>
        <v/>
      </c>
      <c r="AA39" s="59" t="str">
        <f t="shared" si="5"/>
        <v/>
      </c>
      <c r="AB39" s="56" t="str">
        <f t="shared" ref="AB39:AB41" si="37">IFERROR(IF(Q39="Impacto",(M39-(+M39*T39)),IF(Q39="Probabilidad",M39,"")),"")</f>
        <v/>
      </c>
      <c r="AC39" s="60" t="str">
        <f t="shared" si="6"/>
        <v/>
      </c>
      <c r="AD39" s="74"/>
      <c r="AE39" s="55"/>
      <c r="AF39" s="63"/>
      <c r="AG39" s="63"/>
      <c r="AH39" s="64"/>
      <c r="AI39" s="64"/>
      <c r="AJ39" s="63"/>
      <c r="AK39" s="53"/>
    </row>
    <row r="40" ht="20.25" hidden="1" customHeight="1">
      <c r="A40" s="53"/>
      <c r="B40" s="69"/>
      <c r="C40" s="69"/>
      <c r="D40" s="69"/>
      <c r="E40" s="69"/>
      <c r="F40" s="69"/>
      <c r="G40" s="70"/>
      <c r="H40" s="71" t="str">
        <f t="shared" si="32"/>
        <v/>
      </c>
      <c r="I40" s="72" t="str">
        <f t="shared" si="33"/>
        <v/>
      </c>
      <c r="J40" s="72"/>
      <c r="K40" s="72" t="str">
        <f>IF(NOT(ISERROR(MATCH(J40,'Tabla Impacto'!$B$221:$B$223,0))),'Tabla Impacto'!$F$223&amp;"Por favor no seleccionar los criterios de impacto(Afectación Económica o presupuestal y Pérdida Reputacional)",J40)</f>
        <v/>
      </c>
      <c r="L40" s="71" t="str">
        <f>IF(OR(K40='Tabla Impacto'!$C$11,K40='Tabla Impacto'!$D$11),"Leve",IF(OR(K40='Tabla Impacto'!$C$12,K40='Tabla Impacto'!$D$12),"Menor",IF(OR(K40='Tabla Impacto'!$C$13,K40='Tabla Impacto'!$D$13),"Moderado",IF(OR(K40='Tabla Impacto'!$C$14,K40='Tabla Impacto'!$D$14),"Mayor",IF(OR(K40='Tabla Impacto'!$C$15,K40='Tabla Impacto'!$D$15),"Catastrófico","")))))</f>
        <v/>
      </c>
      <c r="M40" s="72" t="str">
        <f t="shared" si="34"/>
        <v/>
      </c>
      <c r="N40" s="73" t="str">
        <f t="shared" si="35"/>
        <v/>
      </c>
      <c r="O40" s="53"/>
      <c r="P40" s="54"/>
      <c r="Q40" s="53" t="str">
        <f t="shared" si="1"/>
        <v/>
      </c>
      <c r="R40" s="55"/>
      <c r="S40" s="55"/>
      <c r="T40" s="56" t="str">
        <f t="shared" si="19"/>
        <v/>
      </c>
      <c r="U40" s="55"/>
      <c r="V40" s="55"/>
      <c r="W40" s="55"/>
      <c r="X40" s="58" t="str">
        <f t="shared" si="36"/>
        <v/>
      </c>
      <c r="Y40" s="59" t="str">
        <f t="shared" si="3"/>
        <v/>
      </c>
      <c r="Z40" s="56" t="str">
        <f t="shared" si="4"/>
        <v/>
      </c>
      <c r="AA40" s="59" t="str">
        <f t="shared" si="5"/>
        <v/>
      </c>
      <c r="AB40" s="56" t="str">
        <f t="shared" si="37"/>
        <v/>
      </c>
      <c r="AC40" s="60" t="str">
        <f t="shared" si="6"/>
        <v/>
      </c>
      <c r="AD40" s="74"/>
      <c r="AE40" s="55"/>
      <c r="AF40" s="63"/>
      <c r="AG40" s="63"/>
      <c r="AH40" s="64"/>
      <c r="AI40" s="64"/>
      <c r="AJ40" s="63"/>
      <c r="AK40" s="53"/>
    </row>
    <row r="41" ht="36.0" customHeight="1">
      <c r="A41" s="48">
        <v>6.0</v>
      </c>
      <c r="B41" s="49" t="s">
        <v>56</v>
      </c>
      <c r="C41" s="49" t="s">
        <v>90</v>
      </c>
      <c r="D41" s="49" t="s">
        <v>91</v>
      </c>
      <c r="E41" s="49" t="s">
        <v>92</v>
      </c>
      <c r="F41" s="49" t="s">
        <v>60</v>
      </c>
      <c r="G41" s="48">
        <v>2.0</v>
      </c>
      <c r="H41" s="50" t="str">
        <f t="shared" si="32"/>
        <v>Muy Baja</v>
      </c>
      <c r="I41" s="51">
        <f t="shared" si="33"/>
        <v>0.2</v>
      </c>
      <c r="J41" s="51" t="s">
        <v>93</v>
      </c>
      <c r="K41" s="51" t="str">
        <f>IF(NOT(ISERROR(MATCH(J41,'[1]Tabla Impacto'!$B$221:$B$223,0))),'[1]Tabla Impacto'!$F$223&amp;"Por favor no seleccionar los criterios de impacto(Afectación Económica o presupuestal y Pérdida Reputacional)",J41)</f>
        <v>     El riesgo afecta la imagen de la entidad internamente, de conocimiento general, nivel interno, de junta dircetiva y accionistas y/o de provedores</v>
      </c>
      <c r="L41" s="50" t="str">
        <f>IF(OR(K41='[1]Tabla Impacto'!$C$11,K41='[1]Tabla Impacto'!$D$11),"Leve",IF(OR(K41='[1]Tabla Impacto'!$C$12,K41='[1]Tabla Impacto'!$D$12),"Menor",IF(OR(K41='[1]Tabla Impacto'!$C$13,K41='[1]Tabla Impacto'!$D$13),"Moderado",IF(OR(K41='[1]Tabla Impacto'!$C$14,K41='[1]Tabla Impacto'!$D$14),"Mayor",IF(OR(K41='[1]Tabla Impacto'!$C$15,K41='[1]Tabla Impacto'!$D$15),"Catastrófico","")))))</f>
        <v>#REF!</v>
      </c>
      <c r="M41" s="51" t="str">
        <f t="shared" si="34"/>
        <v>#REF!</v>
      </c>
      <c r="N41" s="52" t="str">
        <f t="shared" si="35"/>
        <v>#REF!</v>
      </c>
      <c r="O41" s="53">
        <v>1.0</v>
      </c>
      <c r="P41" s="54" t="s">
        <v>94</v>
      </c>
      <c r="Q41" s="53" t="str">
        <f t="shared" si="1"/>
        <v>Probabilidad</v>
      </c>
      <c r="R41" s="55" t="s">
        <v>63</v>
      </c>
      <c r="S41" s="55" t="s">
        <v>64</v>
      </c>
      <c r="T41" s="56" t="str">
        <f t="shared" si="19"/>
        <v>40%</v>
      </c>
      <c r="U41" s="57" t="s">
        <v>65</v>
      </c>
      <c r="V41" s="57" t="s">
        <v>66</v>
      </c>
      <c r="W41" s="57" t="s">
        <v>67</v>
      </c>
      <c r="X41" s="58">
        <f t="shared" si="36"/>
        <v>0.12</v>
      </c>
      <c r="Y41" s="59" t="str">
        <f t="shared" si="3"/>
        <v>Muy Baja</v>
      </c>
      <c r="Z41" s="56">
        <f t="shared" si="4"/>
        <v>0.12</v>
      </c>
      <c r="AA41" s="59" t="str">
        <f t="shared" si="5"/>
        <v/>
      </c>
      <c r="AB41" s="56" t="str">
        <f t="shared" si="37"/>
        <v/>
      </c>
      <c r="AC41" s="60" t="str">
        <f t="shared" si="6"/>
        <v/>
      </c>
      <c r="AD41" s="61"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62" t="s">
        <v>68</v>
      </c>
      <c r="AF41" s="63"/>
      <c r="AG41" s="63"/>
      <c r="AH41" s="64"/>
      <c r="AI41" s="64"/>
      <c r="AJ41" s="63"/>
      <c r="AK41" s="53"/>
    </row>
    <row r="42" ht="47.25" customHeight="1">
      <c r="A42" s="65"/>
      <c r="B42" s="65"/>
      <c r="C42" s="65"/>
      <c r="D42" s="65"/>
      <c r="E42" s="65"/>
      <c r="F42" s="65"/>
      <c r="G42" s="65"/>
      <c r="H42" s="65"/>
      <c r="I42" s="65"/>
      <c r="J42" s="65"/>
      <c r="K42" s="65"/>
      <c r="L42" s="65"/>
      <c r="M42" s="65"/>
      <c r="N42" s="65"/>
      <c r="O42" s="53">
        <v>2.0</v>
      </c>
      <c r="P42" s="77" t="s">
        <v>95</v>
      </c>
      <c r="Q42" s="53" t="str">
        <f t="shared" si="1"/>
        <v>Probabilidad</v>
      </c>
      <c r="R42" s="55" t="s">
        <v>63</v>
      </c>
      <c r="S42" s="55" t="s">
        <v>64</v>
      </c>
      <c r="T42" s="56" t="str">
        <f t="shared" si="19"/>
        <v>40%</v>
      </c>
      <c r="U42" s="57" t="s">
        <v>65</v>
      </c>
      <c r="V42" s="57" t="s">
        <v>66</v>
      </c>
      <c r="W42" s="57" t="s">
        <v>67</v>
      </c>
      <c r="X42" s="58">
        <f>IFERROR(IF(AND(Q41="Probabilidad",Q42="Probabilidad"),(Z41-(+Z41*T42)),IF(Q42="Probabilidad",(I41-(+I41*T42)),IF(Q42="Impacto",Z41,""))),"")</f>
        <v>0.072</v>
      </c>
      <c r="Y42" s="59" t="str">
        <f t="shared" si="3"/>
        <v>Muy Baja</v>
      </c>
      <c r="Z42" s="56">
        <f t="shared" si="4"/>
        <v>0.072</v>
      </c>
      <c r="AA42" s="59" t="str">
        <f t="shared" si="5"/>
        <v/>
      </c>
      <c r="AB42" s="56" t="str">
        <f>IFERROR(IF(AND(Q41="Impacto",Q42="Impacto"),(AB41-(+AB41*T42)),IF(Q42="Impacto",($M$16-(+$M$16*T42)),IF(Q42="Probabilidad",AB41,""))),"")</f>
        <v/>
      </c>
      <c r="AC42" s="60" t="str">
        <f t="shared" si="6"/>
        <v/>
      </c>
      <c r="AD42" s="66"/>
      <c r="AE42" s="65"/>
      <c r="AF42" s="63"/>
      <c r="AG42" s="63"/>
      <c r="AH42" s="64"/>
      <c r="AI42" s="64"/>
      <c r="AJ42" s="63"/>
      <c r="AK42" s="53"/>
    </row>
    <row r="43" ht="67.5" customHeight="1">
      <c r="A43" s="46"/>
      <c r="B43" s="46"/>
      <c r="C43" s="46"/>
      <c r="D43" s="46"/>
      <c r="E43" s="46"/>
      <c r="F43" s="46"/>
      <c r="G43" s="46"/>
      <c r="H43" s="46"/>
      <c r="I43" s="46"/>
      <c r="J43" s="46"/>
      <c r="K43" s="46"/>
      <c r="L43" s="46"/>
      <c r="M43" s="46"/>
      <c r="N43" s="46"/>
      <c r="O43" s="53">
        <v>3.0</v>
      </c>
      <c r="P43" s="54"/>
      <c r="Q43" s="53" t="str">
        <f t="shared" si="1"/>
        <v/>
      </c>
      <c r="R43" s="55"/>
      <c r="S43" s="55"/>
      <c r="T43" s="56" t="str">
        <f t="shared" si="19"/>
        <v/>
      </c>
      <c r="U43" s="57"/>
      <c r="V43" s="57"/>
      <c r="W43" s="57"/>
      <c r="X43" s="58" t="str">
        <f>IFERROR(IF(AND(Q42="Probabilidad",Q43="Probabilidad"),(Z42-(+Z42*T43)),IF(AND(Q42="Impacto",Q43="Probabilidad"),(Z41-(+Z41*T43)),IF(Q43="Impacto",Z42,""))),"")</f>
        <v/>
      </c>
      <c r="Y43" s="59" t="str">
        <f t="shared" si="3"/>
        <v/>
      </c>
      <c r="Z43" s="56" t="str">
        <f t="shared" si="4"/>
        <v/>
      </c>
      <c r="AA43" s="59" t="str">
        <f t="shared" si="5"/>
        <v/>
      </c>
      <c r="AB43" s="56" t="str">
        <f>IFERROR(IF(AND(Q42="Impacto",Q43="Impacto"),(AB42-(+AB42*T43)),IF(AND(Q42="Probabilidad",Q43="Impacto"),(AB41-(+AB41*T43)),IF(Q43="Probabilidad",AB42,""))),"")</f>
        <v/>
      </c>
      <c r="AC43" s="60" t="str">
        <f t="shared" si="6"/>
        <v/>
      </c>
      <c r="AD43" s="67"/>
      <c r="AE43" s="46"/>
      <c r="AF43" s="63"/>
      <c r="AG43" s="63"/>
      <c r="AH43" s="64"/>
      <c r="AI43" s="64"/>
      <c r="AJ43" s="63"/>
      <c r="AK43" s="53"/>
    </row>
    <row r="44" ht="17.25" hidden="1" customHeight="1">
      <c r="A44" s="53"/>
      <c r="B44" s="69"/>
      <c r="C44" s="69"/>
      <c r="D44" s="69"/>
      <c r="E44" s="69"/>
      <c r="F44" s="69"/>
      <c r="G44" s="70"/>
      <c r="H44" s="71" t="str">
        <f t="shared" ref="H44:H45" si="38">IF(G44&lt;=0,"",IF(G44&lt;=2,"Muy Baja",IF(G44&lt;=24,"Baja",IF(G44&lt;=500,"Media",IF(G44&lt;=5000,"Alta","Muy Alta")))))</f>
        <v/>
      </c>
      <c r="I44" s="72" t="str">
        <f t="shared" ref="I44:I45" si="39">IF(H44="","",IF(H44="Muy Baja",0.2,IF(H44="Baja",0.4,IF(H44="Media",0.6,IF(H44="Alta",0.8,IF(H44="Muy Alta",1,))))))</f>
        <v/>
      </c>
      <c r="J44" s="72"/>
      <c r="K44" s="72" t="str">
        <f>IF(NOT(ISERROR(MATCH(J44,'Tabla Impacto'!$B$221:$B$223,0))),'Tabla Impacto'!$F$223&amp;"Por favor no seleccionar los criterios de impacto(Afectación Económica o presupuestal y Pérdida Reputacional)",J44)</f>
        <v/>
      </c>
      <c r="L44" s="71" t="str">
        <f>IF(OR(K44='Tabla Impacto'!$C$11,K44='Tabla Impacto'!$D$11),"Leve",IF(OR(K44='Tabla Impacto'!$C$12,K44='Tabla Impacto'!$D$12),"Menor",IF(OR(K44='Tabla Impacto'!$C$13,K44='Tabla Impacto'!$D$13),"Moderado",IF(OR(K44='Tabla Impacto'!$C$14,K44='Tabla Impacto'!$D$14),"Mayor",IF(OR(K44='Tabla Impacto'!$C$15,K44='Tabla Impacto'!$D$15),"Catastrófico","")))))</f>
        <v/>
      </c>
      <c r="M44" s="72" t="str">
        <f t="shared" ref="M44:M45" si="40">IF(L44="","",IF(L44="Leve",0.2,IF(L44="Menor",0.4,IF(L44="Moderado",0.6,IF(L44="Mayor",0.8,IF(L44="Catastrófico",1,))))))</f>
        <v/>
      </c>
      <c r="N44" s="73" t="str">
        <f t="shared" ref="N44:N45" si="4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53"/>
      <c r="P44" s="63"/>
      <c r="Q44" s="53"/>
      <c r="R44" s="55"/>
      <c r="S44" s="55"/>
      <c r="T44" s="56" t="str">
        <f t="shared" si="19"/>
        <v/>
      </c>
      <c r="U44" s="55"/>
      <c r="V44" s="55"/>
      <c r="W44" s="55"/>
      <c r="X44" s="58" t="str">
        <f t="shared" ref="X44:X45" si="42">IFERROR(IF(Q44="Probabilidad",(I44-(+I44*T44)),IF(Q44="Impacto",I44,"")),"")</f>
        <v/>
      </c>
      <c r="Y44" s="59" t="str">
        <f t="shared" si="3"/>
        <v/>
      </c>
      <c r="Z44" s="56" t="str">
        <f t="shared" si="4"/>
        <v/>
      </c>
      <c r="AA44" s="59" t="str">
        <f t="shared" si="5"/>
        <v/>
      </c>
      <c r="AB44" s="56" t="str">
        <f t="shared" ref="AB44:AB45" si="43">IFERROR(IF(Q44="Impacto",(M44-(+M44*T44)),IF(Q44="Probabilidad",M44,"")),"")</f>
        <v/>
      </c>
      <c r="AC44" s="60" t="str">
        <f t="shared" si="6"/>
        <v/>
      </c>
      <c r="AD44" s="74"/>
      <c r="AE44" s="55"/>
      <c r="AF44" s="63"/>
      <c r="AG44" s="63"/>
      <c r="AH44" s="64"/>
      <c r="AI44" s="64"/>
      <c r="AJ44" s="63"/>
      <c r="AK44" s="53"/>
    </row>
    <row r="45" ht="20.25" hidden="1" customHeight="1">
      <c r="A45" s="53"/>
      <c r="B45" s="69"/>
      <c r="C45" s="69"/>
      <c r="D45" s="69"/>
      <c r="E45" s="69"/>
      <c r="F45" s="69"/>
      <c r="G45" s="70"/>
      <c r="H45" s="71" t="str">
        <f t="shared" si="38"/>
        <v/>
      </c>
      <c r="I45" s="72" t="str">
        <f t="shared" si="39"/>
        <v/>
      </c>
      <c r="J45" s="72"/>
      <c r="K45" s="72" t="str">
        <f>IF(NOT(ISERROR(MATCH(J45,'Tabla Impacto'!$B$221:$B$223,0))),'Tabla Impacto'!$F$223&amp;"Por favor no seleccionar los criterios de impacto(Afectación Económica o presupuestal y Pérdida Reputacional)",J45)</f>
        <v/>
      </c>
      <c r="L45" s="71" t="str">
        <f>IF(OR(K45='Tabla Impacto'!$C$11,K45='Tabla Impacto'!$D$11),"Leve",IF(OR(K45='Tabla Impacto'!$C$12,K45='Tabla Impacto'!$D$12),"Menor",IF(OR(K45='Tabla Impacto'!$C$13,K45='Tabla Impacto'!$D$13),"Moderado",IF(OR(K45='Tabla Impacto'!$C$14,K45='Tabla Impacto'!$D$14),"Mayor",IF(OR(K45='Tabla Impacto'!$C$15,K45='Tabla Impacto'!$D$15),"Catastrófico","")))))</f>
        <v/>
      </c>
      <c r="M45" s="72" t="str">
        <f t="shared" si="40"/>
        <v/>
      </c>
      <c r="N45" s="73" t="str">
        <f t="shared" si="41"/>
        <v/>
      </c>
      <c r="O45" s="53"/>
      <c r="P45" s="63"/>
      <c r="Q45" s="53" t="str">
        <f>IF(OR(R45="Preventivo",R45="Detectivo"),"Probabilidad",IF(R45="Correctivo","Impacto",""))</f>
        <v/>
      </c>
      <c r="R45" s="55"/>
      <c r="S45" s="55"/>
      <c r="T45" s="56" t="str">
        <f t="shared" si="19"/>
        <v/>
      </c>
      <c r="U45" s="55"/>
      <c r="V45" s="55"/>
      <c r="W45" s="55"/>
      <c r="X45" s="58" t="str">
        <f t="shared" si="42"/>
        <v/>
      </c>
      <c r="Y45" s="59" t="str">
        <f t="shared" si="3"/>
        <v/>
      </c>
      <c r="Z45" s="56" t="str">
        <f t="shared" si="4"/>
        <v/>
      </c>
      <c r="AA45" s="59" t="str">
        <f t="shared" si="5"/>
        <v/>
      </c>
      <c r="AB45" s="56" t="str">
        <f t="shared" si="43"/>
        <v/>
      </c>
      <c r="AC45" s="60" t="str">
        <f t="shared" si="6"/>
        <v/>
      </c>
      <c r="AD45" s="74"/>
      <c r="AE45" s="55"/>
      <c r="AF45" s="63"/>
      <c r="AG45" s="63"/>
      <c r="AH45" s="64"/>
      <c r="AI45" s="64"/>
      <c r="AJ45" s="63"/>
      <c r="AK45" s="53"/>
    </row>
    <row r="46" ht="16.5" customHeight="1">
      <c r="A46" s="53"/>
      <c r="B46" s="79" t="s">
        <v>96</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30"/>
    </row>
    <row r="47" ht="16.5" customHeight="1">
      <c r="A47" s="20"/>
      <c r="B47" s="80" t="s">
        <v>97</v>
      </c>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81"/>
      <c r="AE47" s="20"/>
      <c r="AF47" s="20"/>
      <c r="AG47" s="20"/>
      <c r="AH47" s="20"/>
      <c r="AI47" s="20"/>
      <c r="AJ47" s="20"/>
      <c r="AK47" s="20"/>
    </row>
    <row r="48"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81"/>
      <c r="AE48" s="20"/>
      <c r="AF48" s="20"/>
      <c r="AG48" s="20"/>
      <c r="AH48" s="20"/>
      <c r="AI48" s="20"/>
      <c r="AJ48" s="20"/>
      <c r="AK48" s="20"/>
    </row>
    <row r="49" ht="16.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E49" s="20"/>
      <c r="AF49" s="20"/>
      <c r="AG49" s="20"/>
      <c r="AH49" s="20"/>
      <c r="AI49" s="20"/>
      <c r="AJ49" s="20"/>
      <c r="AK49" s="20"/>
    </row>
    <row r="50" ht="16.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E50" s="20"/>
      <c r="AF50" s="20"/>
      <c r="AG50" s="20"/>
      <c r="AH50" s="20"/>
      <c r="AI50" s="20"/>
      <c r="AJ50" s="20"/>
      <c r="AK50" s="20"/>
    </row>
    <row r="51" ht="16.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E51" s="20"/>
      <c r="AF51" s="20"/>
      <c r="AG51" s="20"/>
      <c r="AH51" s="20"/>
      <c r="AI51" s="20"/>
      <c r="AJ51" s="20"/>
      <c r="AK51" s="20"/>
    </row>
    <row r="52" ht="16.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E52" s="20"/>
      <c r="AF52" s="20"/>
      <c r="AG52" s="20"/>
      <c r="AH52" s="20"/>
      <c r="AI52" s="20"/>
      <c r="AJ52" s="20"/>
      <c r="AK52" s="20"/>
    </row>
    <row r="53" ht="16.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E53" s="20"/>
      <c r="AF53" s="20"/>
      <c r="AG53" s="20"/>
      <c r="AH53" s="20"/>
      <c r="AI53" s="20"/>
      <c r="AJ53" s="20"/>
      <c r="AK53" s="20"/>
    </row>
    <row r="54" ht="16.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E54" s="20"/>
      <c r="AF54" s="20"/>
      <c r="AG54" s="20"/>
      <c r="AH54" s="20"/>
      <c r="AI54" s="20"/>
      <c r="AJ54" s="20"/>
      <c r="AK54" s="20"/>
    </row>
    <row r="55" ht="16.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E55" s="20"/>
      <c r="AF55" s="20"/>
      <c r="AG55" s="20"/>
      <c r="AH55" s="20"/>
      <c r="AI55" s="20"/>
      <c r="AJ55" s="20"/>
      <c r="AK55" s="20"/>
    </row>
    <row r="56" ht="16.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E56" s="20"/>
      <c r="AF56" s="20"/>
      <c r="AG56" s="20"/>
      <c r="AH56" s="20"/>
      <c r="AI56" s="20"/>
      <c r="AJ56" s="20"/>
      <c r="AK56" s="20"/>
    </row>
    <row r="57"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E57" s="20"/>
      <c r="AF57" s="20"/>
      <c r="AG57" s="20"/>
      <c r="AH57" s="20"/>
      <c r="AI57" s="20"/>
      <c r="AJ57" s="20"/>
      <c r="AK57" s="20"/>
    </row>
    <row r="58" ht="16.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E58" s="20"/>
      <c r="AF58" s="20"/>
      <c r="AG58" s="20"/>
      <c r="AH58" s="20"/>
      <c r="AI58" s="20"/>
      <c r="AJ58" s="20"/>
      <c r="AK58" s="20"/>
    </row>
    <row r="59" ht="16.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E59" s="20"/>
      <c r="AF59" s="20"/>
      <c r="AG59" s="20"/>
      <c r="AH59" s="20"/>
      <c r="AI59" s="20"/>
      <c r="AJ59" s="20"/>
      <c r="AK59" s="20"/>
    </row>
    <row r="60" ht="16.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E60" s="20"/>
      <c r="AF60" s="20"/>
      <c r="AG60" s="20"/>
      <c r="AH60" s="20"/>
      <c r="AI60" s="20"/>
      <c r="AJ60" s="20"/>
      <c r="AK60" s="20"/>
    </row>
    <row r="61" ht="16.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E61" s="20"/>
      <c r="AF61" s="20"/>
      <c r="AG61" s="20"/>
      <c r="AH61" s="20"/>
      <c r="AI61" s="20"/>
      <c r="AJ61" s="20"/>
      <c r="AK61" s="20"/>
    </row>
    <row r="62" ht="16.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E62" s="20"/>
      <c r="AF62" s="20"/>
      <c r="AG62" s="20"/>
      <c r="AH62" s="20"/>
      <c r="AI62" s="20"/>
      <c r="AJ62" s="20"/>
      <c r="AK62" s="20"/>
    </row>
    <row r="63" ht="16.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E63" s="20"/>
      <c r="AF63" s="20"/>
      <c r="AG63" s="20"/>
      <c r="AH63" s="20"/>
      <c r="AI63" s="20"/>
      <c r="AJ63" s="20"/>
      <c r="AK63" s="20"/>
    </row>
    <row r="64" ht="16.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E64" s="20"/>
      <c r="AF64" s="20"/>
      <c r="AG64" s="20"/>
      <c r="AH64" s="20"/>
      <c r="AI64" s="20"/>
      <c r="AJ64" s="20"/>
      <c r="AK64" s="20"/>
    </row>
    <row r="65" ht="16.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E65" s="20"/>
      <c r="AF65" s="20"/>
      <c r="AG65" s="20"/>
      <c r="AH65" s="20"/>
      <c r="AI65" s="20"/>
      <c r="AJ65" s="20"/>
      <c r="AK65" s="20"/>
    </row>
    <row r="66" ht="16.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E66" s="20"/>
      <c r="AF66" s="20"/>
      <c r="AG66" s="20"/>
      <c r="AH66" s="20"/>
      <c r="AI66" s="20"/>
      <c r="AJ66" s="20"/>
      <c r="AK66" s="20"/>
    </row>
    <row r="67" ht="16.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E67" s="20"/>
      <c r="AF67" s="20"/>
      <c r="AG67" s="20"/>
      <c r="AH67" s="20"/>
      <c r="AI67" s="20"/>
      <c r="AJ67" s="20"/>
      <c r="AK67" s="20"/>
    </row>
    <row r="68" ht="16.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E68" s="20"/>
      <c r="AF68" s="20"/>
      <c r="AG68" s="20"/>
      <c r="AH68" s="20"/>
      <c r="AI68" s="20"/>
      <c r="AJ68" s="20"/>
      <c r="AK68" s="20"/>
    </row>
    <row r="69" ht="16.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E69" s="20"/>
      <c r="AF69" s="20"/>
      <c r="AG69" s="20"/>
      <c r="AH69" s="20"/>
      <c r="AI69" s="20"/>
      <c r="AJ69" s="20"/>
      <c r="AK69" s="20"/>
    </row>
    <row r="70" ht="16.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E70" s="20"/>
      <c r="AF70" s="20"/>
      <c r="AG70" s="20"/>
      <c r="AH70" s="20"/>
      <c r="AI70" s="20"/>
      <c r="AJ70" s="20"/>
      <c r="AK70" s="20"/>
    </row>
    <row r="71" ht="16.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E71" s="20"/>
      <c r="AF71" s="20"/>
      <c r="AG71" s="20"/>
      <c r="AH71" s="20"/>
      <c r="AI71" s="20"/>
      <c r="AJ71" s="20"/>
      <c r="AK71" s="20"/>
    </row>
    <row r="72" ht="16.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E72" s="20"/>
      <c r="AF72" s="20"/>
      <c r="AG72" s="20"/>
      <c r="AH72" s="20"/>
      <c r="AI72" s="20"/>
      <c r="AJ72" s="20"/>
      <c r="AK72" s="20"/>
    </row>
    <row r="73" ht="16.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E73" s="20"/>
      <c r="AF73" s="20"/>
      <c r="AG73" s="20"/>
      <c r="AH73" s="20"/>
      <c r="AI73" s="20"/>
      <c r="AJ73" s="20"/>
      <c r="AK73" s="20"/>
    </row>
    <row r="74" ht="16.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E74" s="20"/>
      <c r="AF74" s="20"/>
      <c r="AG74" s="20"/>
      <c r="AH74" s="20"/>
      <c r="AI74" s="20"/>
      <c r="AJ74" s="20"/>
      <c r="AK74" s="20"/>
    </row>
    <row r="75" ht="16.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E75" s="20"/>
      <c r="AF75" s="20"/>
      <c r="AG75" s="20"/>
      <c r="AH75" s="20"/>
      <c r="AI75" s="20"/>
      <c r="AJ75" s="20"/>
      <c r="AK75" s="20"/>
    </row>
    <row r="76" ht="16.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E76" s="20"/>
      <c r="AF76" s="20"/>
      <c r="AG76" s="20"/>
      <c r="AH76" s="20"/>
      <c r="AI76" s="20"/>
      <c r="AJ76" s="20"/>
      <c r="AK76" s="20"/>
    </row>
    <row r="77" ht="16.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E77" s="20"/>
      <c r="AF77" s="20"/>
      <c r="AG77" s="20"/>
      <c r="AH77" s="20"/>
      <c r="AI77" s="20"/>
      <c r="AJ77" s="20"/>
      <c r="AK77" s="20"/>
    </row>
    <row r="78" ht="16.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E78" s="20"/>
      <c r="AF78" s="20"/>
      <c r="AG78" s="20"/>
      <c r="AH78" s="20"/>
      <c r="AI78" s="20"/>
      <c r="AJ78" s="20"/>
      <c r="AK78" s="20"/>
    </row>
    <row r="79"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E79" s="20"/>
      <c r="AF79" s="20"/>
      <c r="AG79" s="20"/>
      <c r="AH79" s="20"/>
      <c r="AI79" s="20"/>
      <c r="AJ79" s="20"/>
      <c r="AK79" s="20"/>
    </row>
    <row r="80"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E80" s="20"/>
      <c r="AF80" s="20"/>
      <c r="AG80" s="20"/>
      <c r="AH80" s="20"/>
      <c r="AI80" s="20"/>
      <c r="AJ80" s="20"/>
      <c r="AK80" s="20"/>
    </row>
    <row r="8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E81" s="20"/>
      <c r="AF81" s="20"/>
      <c r="AG81" s="20"/>
      <c r="AH81" s="20"/>
      <c r="AI81" s="20"/>
      <c r="AJ81" s="20"/>
      <c r="AK81" s="20"/>
    </row>
    <row r="82"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E82" s="20"/>
      <c r="AF82" s="20"/>
      <c r="AG82" s="20"/>
      <c r="AH82" s="20"/>
      <c r="AI82" s="20"/>
      <c r="AJ82" s="20"/>
      <c r="AK82" s="20"/>
    </row>
    <row r="83"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E83" s="20"/>
      <c r="AF83" s="20"/>
      <c r="AG83" s="20"/>
      <c r="AH83" s="20"/>
      <c r="AI83" s="20"/>
      <c r="AJ83" s="20"/>
      <c r="AK83" s="20"/>
    </row>
    <row r="84"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E84" s="20"/>
      <c r="AF84" s="20"/>
      <c r="AG84" s="20"/>
      <c r="AH84" s="20"/>
      <c r="AI84" s="20"/>
      <c r="AJ84" s="20"/>
      <c r="AK84" s="20"/>
    </row>
    <row r="85"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E85" s="20"/>
      <c r="AF85" s="20"/>
      <c r="AG85" s="20"/>
      <c r="AH85" s="20"/>
      <c r="AI85" s="20"/>
      <c r="AJ85" s="20"/>
      <c r="AK85" s="20"/>
    </row>
    <row r="86" ht="16.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E86" s="20"/>
      <c r="AF86" s="20"/>
      <c r="AG86" s="20"/>
      <c r="AH86" s="20"/>
      <c r="AI86" s="20"/>
      <c r="AJ86" s="20"/>
      <c r="AK86" s="20"/>
    </row>
    <row r="87" ht="16.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E87" s="20"/>
      <c r="AF87" s="20"/>
      <c r="AG87" s="20"/>
      <c r="AH87" s="20"/>
      <c r="AI87" s="20"/>
      <c r="AJ87" s="20"/>
      <c r="AK87" s="20"/>
    </row>
    <row r="88" ht="16.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E88" s="20"/>
      <c r="AF88" s="20"/>
      <c r="AG88" s="20"/>
      <c r="AH88" s="20"/>
      <c r="AI88" s="20"/>
      <c r="AJ88" s="20"/>
      <c r="AK88" s="20"/>
    </row>
    <row r="89" ht="16.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E89" s="20"/>
      <c r="AF89" s="20"/>
      <c r="AG89" s="20"/>
      <c r="AH89" s="20"/>
      <c r="AI89" s="20"/>
      <c r="AJ89" s="20"/>
      <c r="AK89" s="20"/>
    </row>
    <row r="90" ht="16.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E90" s="20"/>
      <c r="AF90" s="20"/>
      <c r="AG90" s="20"/>
      <c r="AH90" s="20"/>
      <c r="AI90" s="20"/>
      <c r="AJ90" s="20"/>
      <c r="AK90" s="20"/>
    </row>
    <row r="91" ht="16.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E91" s="20"/>
      <c r="AF91" s="20"/>
      <c r="AG91" s="20"/>
      <c r="AH91" s="20"/>
      <c r="AI91" s="20"/>
      <c r="AJ91" s="20"/>
      <c r="AK91" s="20"/>
    </row>
    <row r="92" ht="16.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E92" s="20"/>
      <c r="AF92" s="20"/>
      <c r="AG92" s="20"/>
      <c r="AH92" s="20"/>
      <c r="AI92" s="20"/>
      <c r="AJ92" s="20"/>
      <c r="AK92" s="20"/>
    </row>
    <row r="93" ht="16.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E93" s="20"/>
      <c r="AF93" s="20"/>
      <c r="AG93" s="20"/>
      <c r="AH93" s="20"/>
      <c r="AI93" s="20"/>
      <c r="AJ93" s="20"/>
      <c r="AK93" s="20"/>
    </row>
    <row r="94" ht="16.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E94" s="20"/>
      <c r="AF94" s="20"/>
      <c r="AG94" s="20"/>
      <c r="AH94" s="20"/>
      <c r="AI94" s="20"/>
      <c r="AJ94" s="20"/>
      <c r="AK94" s="20"/>
    </row>
    <row r="95" ht="16.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E95" s="20"/>
      <c r="AF95" s="20"/>
      <c r="AG95" s="20"/>
      <c r="AH95" s="20"/>
      <c r="AI95" s="20"/>
      <c r="AJ95" s="20"/>
      <c r="AK95" s="20"/>
    </row>
    <row r="96" ht="16.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E96" s="20"/>
      <c r="AF96" s="20"/>
      <c r="AG96" s="20"/>
      <c r="AH96" s="20"/>
      <c r="AI96" s="20"/>
      <c r="AJ96" s="20"/>
      <c r="AK96" s="20"/>
    </row>
    <row r="97" ht="16.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E97" s="20"/>
      <c r="AF97" s="20"/>
      <c r="AG97" s="20"/>
      <c r="AH97" s="20"/>
      <c r="AI97" s="20"/>
      <c r="AJ97" s="20"/>
      <c r="AK97" s="20"/>
    </row>
    <row r="98" ht="16.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E98" s="20"/>
      <c r="AF98" s="20"/>
      <c r="AG98" s="20"/>
      <c r="AH98" s="20"/>
      <c r="AI98" s="20"/>
      <c r="AJ98" s="20"/>
      <c r="AK98" s="20"/>
    </row>
    <row r="99" ht="16.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E99" s="20"/>
      <c r="AF99" s="20"/>
      <c r="AG99" s="20"/>
      <c r="AH99" s="20"/>
      <c r="AI99" s="20"/>
      <c r="AJ99" s="20"/>
      <c r="AK99" s="20"/>
    </row>
    <row r="100" ht="16.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E100" s="20"/>
      <c r="AF100" s="20"/>
      <c r="AG100" s="20"/>
      <c r="AH100" s="20"/>
      <c r="AI100" s="20"/>
      <c r="AJ100" s="20"/>
      <c r="AK100" s="20"/>
    </row>
    <row r="101" ht="16.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E101" s="20"/>
      <c r="AF101" s="20"/>
      <c r="AG101" s="20"/>
      <c r="AH101" s="20"/>
      <c r="AI101" s="20"/>
      <c r="AJ101" s="20"/>
      <c r="AK101" s="20"/>
    </row>
    <row r="102" ht="16.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E102" s="20"/>
      <c r="AF102" s="20"/>
      <c r="AG102" s="20"/>
      <c r="AH102" s="20"/>
      <c r="AI102" s="20"/>
      <c r="AJ102" s="20"/>
      <c r="AK102" s="20"/>
    </row>
    <row r="103" ht="16.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E103" s="20"/>
      <c r="AF103" s="20"/>
      <c r="AG103" s="20"/>
      <c r="AH103" s="20"/>
      <c r="AI103" s="20"/>
      <c r="AJ103" s="20"/>
      <c r="AK103" s="20"/>
    </row>
    <row r="104" ht="16.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E104" s="20"/>
      <c r="AF104" s="20"/>
      <c r="AG104" s="20"/>
      <c r="AH104" s="20"/>
      <c r="AI104" s="20"/>
      <c r="AJ104" s="20"/>
      <c r="AK104" s="20"/>
    </row>
    <row r="105" ht="16.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E105" s="20"/>
      <c r="AF105" s="20"/>
      <c r="AG105" s="20"/>
      <c r="AH105" s="20"/>
      <c r="AI105" s="20"/>
      <c r="AJ105" s="20"/>
      <c r="AK105" s="20"/>
    </row>
    <row r="106" ht="16.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E106" s="20"/>
      <c r="AF106" s="20"/>
      <c r="AG106" s="20"/>
      <c r="AH106" s="20"/>
      <c r="AI106" s="20"/>
      <c r="AJ106" s="20"/>
      <c r="AK106" s="20"/>
    </row>
    <row r="107" ht="16.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E107" s="20"/>
      <c r="AF107" s="20"/>
      <c r="AG107" s="20"/>
      <c r="AH107" s="20"/>
      <c r="AI107" s="20"/>
      <c r="AJ107" s="20"/>
      <c r="AK107" s="20"/>
    </row>
    <row r="108" ht="16.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E108" s="20"/>
      <c r="AF108" s="20"/>
      <c r="AG108" s="20"/>
      <c r="AH108" s="20"/>
      <c r="AI108" s="20"/>
      <c r="AJ108" s="20"/>
      <c r="AK108" s="20"/>
    </row>
    <row r="109" ht="16.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E109" s="20"/>
      <c r="AF109" s="20"/>
      <c r="AG109" s="20"/>
      <c r="AH109" s="20"/>
      <c r="AI109" s="20"/>
      <c r="AJ109" s="20"/>
      <c r="AK109" s="20"/>
    </row>
    <row r="110" ht="16.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E110" s="20"/>
      <c r="AF110" s="20"/>
      <c r="AG110" s="20"/>
      <c r="AH110" s="20"/>
      <c r="AI110" s="20"/>
      <c r="AJ110" s="20"/>
      <c r="AK110" s="20"/>
    </row>
    <row r="111" ht="16.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E111" s="20"/>
      <c r="AF111" s="20"/>
      <c r="AG111" s="20"/>
      <c r="AH111" s="20"/>
      <c r="AI111" s="20"/>
      <c r="AJ111" s="20"/>
      <c r="AK111" s="20"/>
    </row>
    <row r="112" ht="16.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E112" s="20"/>
      <c r="AF112" s="20"/>
      <c r="AG112" s="20"/>
      <c r="AH112" s="20"/>
      <c r="AI112" s="20"/>
      <c r="AJ112" s="20"/>
      <c r="AK112" s="20"/>
    </row>
    <row r="113" ht="16.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E113" s="20"/>
      <c r="AF113" s="20"/>
      <c r="AG113" s="20"/>
      <c r="AH113" s="20"/>
      <c r="AI113" s="20"/>
      <c r="AJ113" s="20"/>
      <c r="AK113" s="20"/>
    </row>
    <row r="114" ht="16.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E114" s="20"/>
      <c r="AF114" s="20"/>
      <c r="AG114" s="20"/>
      <c r="AH114" s="20"/>
      <c r="AI114" s="20"/>
      <c r="AJ114" s="20"/>
      <c r="AK114" s="20"/>
    </row>
    <row r="115" ht="16.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E115" s="20"/>
      <c r="AF115" s="20"/>
      <c r="AG115" s="20"/>
      <c r="AH115" s="20"/>
      <c r="AI115" s="20"/>
      <c r="AJ115" s="20"/>
      <c r="AK115" s="20"/>
    </row>
    <row r="116" ht="16.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E116" s="20"/>
      <c r="AF116" s="20"/>
      <c r="AG116" s="20"/>
      <c r="AH116" s="20"/>
      <c r="AI116" s="20"/>
      <c r="AJ116" s="20"/>
      <c r="AK116" s="20"/>
    </row>
    <row r="117" ht="16.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E117" s="20"/>
      <c r="AF117" s="20"/>
      <c r="AG117" s="20"/>
      <c r="AH117" s="20"/>
      <c r="AI117" s="20"/>
      <c r="AJ117" s="20"/>
      <c r="AK117" s="20"/>
    </row>
    <row r="118" ht="16.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E118" s="20"/>
      <c r="AF118" s="20"/>
      <c r="AG118" s="20"/>
      <c r="AH118" s="20"/>
      <c r="AI118" s="20"/>
      <c r="AJ118" s="20"/>
      <c r="AK118" s="20"/>
    </row>
    <row r="119" ht="16.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E119" s="20"/>
      <c r="AF119" s="20"/>
      <c r="AG119" s="20"/>
      <c r="AH119" s="20"/>
      <c r="AI119" s="20"/>
      <c r="AJ119" s="20"/>
      <c r="AK119" s="20"/>
    </row>
    <row r="120" ht="16.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E120" s="20"/>
      <c r="AF120" s="20"/>
      <c r="AG120" s="20"/>
      <c r="AH120" s="20"/>
      <c r="AI120" s="20"/>
      <c r="AJ120" s="20"/>
      <c r="AK120" s="20"/>
    </row>
    <row r="121" ht="16.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E121" s="20"/>
      <c r="AF121" s="20"/>
      <c r="AG121" s="20"/>
      <c r="AH121" s="20"/>
      <c r="AI121" s="20"/>
      <c r="AJ121" s="20"/>
      <c r="AK121" s="20"/>
    </row>
    <row r="122" ht="16.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E122" s="20"/>
      <c r="AF122" s="20"/>
      <c r="AG122" s="20"/>
      <c r="AH122" s="20"/>
      <c r="AI122" s="20"/>
      <c r="AJ122" s="20"/>
      <c r="AK122" s="20"/>
    </row>
    <row r="123" ht="16.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E123" s="20"/>
      <c r="AF123" s="20"/>
      <c r="AG123" s="20"/>
      <c r="AH123" s="20"/>
      <c r="AI123" s="20"/>
      <c r="AJ123" s="20"/>
      <c r="AK123" s="20"/>
    </row>
    <row r="124" ht="16.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E124" s="20"/>
      <c r="AF124" s="20"/>
      <c r="AG124" s="20"/>
      <c r="AH124" s="20"/>
      <c r="AI124" s="20"/>
      <c r="AJ124" s="20"/>
      <c r="AK124" s="20"/>
    </row>
    <row r="125" ht="16.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E125" s="20"/>
      <c r="AF125" s="20"/>
      <c r="AG125" s="20"/>
      <c r="AH125" s="20"/>
      <c r="AI125" s="20"/>
      <c r="AJ125" s="20"/>
      <c r="AK125" s="20"/>
    </row>
    <row r="126" ht="16.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E126" s="20"/>
      <c r="AF126" s="20"/>
      <c r="AG126" s="20"/>
      <c r="AH126" s="20"/>
      <c r="AI126" s="20"/>
      <c r="AJ126" s="20"/>
      <c r="AK126" s="20"/>
    </row>
    <row r="127" ht="16.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E127" s="20"/>
      <c r="AF127" s="20"/>
      <c r="AG127" s="20"/>
      <c r="AH127" s="20"/>
      <c r="AI127" s="20"/>
      <c r="AJ127" s="20"/>
      <c r="AK127" s="20"/>
    </row>
    <row r="128" ht="16.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E128" s="20"/>
      <c r="AF128" s="20"/>
      <c r="AG128" s="20"/>
      <c r="AH128" s="20"/>
      <c r="AI128" s="20"/>
      <c r="AJ128" s="20"/>
      <c r="AK128" s="20"/>
    </row>
    <row r="129" ht="16.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E129" s="20"/>
      <c r="AF129" s="20"/>
      <c r="AG129" s="20"/>
      <c r="AH129" s="20"/>
      <c r="AI129" s="20"/>
      <c r="AJ129" s="20"/>
      <c r="AK129" s="20"/>
    </row>
    <row r="130" ht="16.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E130" s="20"/>
      <c r="AF130" s="20"/>
      <c r="AG130" s="20"/>
      <c r="AH130" s="20"/>
      <c r="AI130" s="20"/>
      <c r="AJ130" s="20"/>
      <c r="AK130" s="20"/>
    </row>
    <row r="131" ht="16.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E131" s="20"/>
      <c r="AF131" s="20"/>
      <c r="AG131" s="20"/>
      <c r="AH131" s="20"/>
      <c r="AI131" s="20"/>
      <c r="AJ131" s="20"/>
      <c r="AK131" s="20"/>
    </row>
    <row r="132" ht="16.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E132" s="20"/>
      <c r="AF132" s="20"/>
      <c r="AG132" s="20"/>
      <c r="AH132" s="20"/>
      <c r="AI132" s="20"/>
      <c r="AJ132" s="20"/>
      <c r="AK132" s="20"/>
    </row>
    <row r="133" ht="16.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E133" s="20"/>
      <c r="AF133" s="20"/>
      <c r="AG133" s="20"/>
      <c r="AH133" s="20"/>
      <c r="AI133" s="20"/>
      <c r="AJ133" s="20"/>
      <c r="AK133" s="20"/>
    </row>
    <row r="134" ht="16.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E134" s="20"/>
      <c r="AF134" s="20"/>
      <c r="AG134" s="20"/>
      <c r="AH134" s="20"/>
      <c r="AI134" s="20"/>
      <c r="AJ134" s="20"/>
      <c r="AK134" s="20"/>
    </row>
    <row r="135" ht="16.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E135" s="20"/>
      <c r="AF135" s="20"/>
      <c r="AG135" s="20"/>
      <c r="AH135" s="20"/>
      <c r="AI135" s="20"/>
      <c r="AJ135" s="20"/>
      <c r="AK135" s="20"/>
    </row>
    <row r="136" ht="16.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E136" s="20"/>
      <c r="AF136" s="20"/>
      <c r="AG136" s="20"/>
      <c r="AH136" s="20"/>
      <c r="AI136" s="20"/>
      <c r="AJ136" s="20"/>
      <c r="AK136" s="20"/>
    </row>
    <row r="137" ht="16.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E137" s="20"/>
      <c r="AF137" s="20"/>
      <c r="AG137" s="20"/>
      <c r="AH137" s="20"/>
      <c r="AI137" s="20"/>
      <c r="AJ137" s="20"/>
      <c r="AK137" s="20"/>
    </row>
    <row r="138" ht="16.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E138" s="20"/>
      <c r="AF138" s="20"/>
      <c r="AG138" s="20"/>
      <c r="AH138" s="20"/>
      <c r="AI138" s="20"/>
      <c r="AJ138" s="20"/>
      <c r="AK138" s="20"/>
    </row>
    <row r="139" ht="16.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E139" s="20"/>
      <c r="AF139" s="20"/>
      <c r="AG139" s="20"/>
      <c r="AH139" s="20"/>
      <c r="AI139" s="20"/>
      <c r="AJ139" s="20"/>
      <c r="AK139" s="20"/>
    </row>
    <row r="140" ht="16.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E140" s="20"/>
      <c r="AF140" s="20"/>
      <c r="AG140" s="20"/>
      <c r="AH140" s="20"/>
      <c r="AI140" s="20"/>
      <c r="AJ140" s="20"/>
      <c r="AK140" s="20"/>
    </row>
    <row r="141" ht="16.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E141" s="20"/>
      <c r="AF141" s="20"/>
      <c r="AG141" s="20"/>
      <c r="AH141" s="20"/>
      <c r="AI141" s="20"/>
      <c r="AJ141" s="20"/>
      <c r="AK141" s="20"/>
    </row>
    <row r="142" ht="16.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E142" s="20"/>
      <c r="AF142" s="20"/>
      <c r="AG142" s="20"/>
      <c r="AH142" s="20"/>
      <c r="AI142" s="20"/>
      <c r="AJ142" s="20"/>
      <c r="AK142" s="20"/>
    </row>
    <row r="143" ht="16.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E143" s="20"/>
      <c r="AF143" s="20"/>
      <c r="AG143" s="20"/>
      <c r="AH143" s="20"/>
      <c r="AI143" s="20"/>
      <c r="AJ143" s="20"/>
      <c r="AK143" s="20"/>
    </row>
    <row r="144" ht="16.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E144" s="20"/>
      <c r="AF144" s="20"/>
      <c r="AG144" s="20"/>
      <c r="AH144" s="20"/>
      <c r="AI144" s="20"/>
      <c r="AJ144" s="20"/>
      <c r="AK144" s="20"/>
    </row>
    <row r="145" ht="16.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E145" s="20"/>
      <c r="AF145" s="20"/>
      <c r="AG145" s="20"/>
      <c r="AH145" s="20"/>
      <c r="AI145" s="20"/>
      <c r="AJ145" s="20"/>
      <c r="AK145" s="20"/>
    </row>
    <row r="146" ht="16.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E146" s="20"/>
      <c r="AF146" s="20"/>
      <c r="AG146" s="20"/>
      <c r="AH146" s="20"/>
      <c r="AI146" s="20"/>
      <c r="AJ146" s="20"/>
      <c r="AK146" s="20"/>
    </row>
    <row r="147" ht="16.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E147" s="20"/>
      <c r="AF147" s="20"/>
      <c r="AG147" s="20"/>
      <c r="AH147" s="20"/>
      <c r="AI147" s="20"/>
      <c r="AJ147" s="20"/>
      <c r="AK147" s="20"/>
    </row>
    <row r="148" ht="16.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E148" s="20"/>
      <c r="AF148" s="20"/>
      <c r="AG148" s="20"/>
      <c r="AH148" s="20"/>
      <c r="AI148" s="20"/>
      <c r="AJ148" s="20"/>
      <c r="AK148" s="20"/>
    </row>
    <row r="149" ht="16.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E149" s="20"/>
      <c r="AF149" s="20"/>
      <c r="AG149" s="20"/>
      <c r="AH149" s="20"/>
      <c r="AI149" s="20"/>
      <c r="AJ149" s="20"/>
      <c r="AK149" s="20"/>
    </row>
    <row r="150" ht="16.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E150" s="20"/>
      <c r="AF150" s="20"/>
      <c r="AG150" s="20"/>
      <c r="AH150" s="20"/>
      <c r="AI150" s="20"/>
      <c r="AJ150" s="20"/>
      <c r="AK150" s="20"/>
    </row>
    <row r="151" ht="16.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E151" s="20"/>
      <c r="AF151" s="20"/>
      <c r="AG151" s="20"/>
      <c r="AH151" s="20"/>
      <c r="AI151" s="20"/>
      <c r="AJ151" s="20"/>
      <c r="AK151" s="20"/>
    </row>
    <row r="152" ht="16.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E152" s="20"/>
      <c r="AF152" s="20"/>
      <c r="AG152" s="20"/>
      <c r="AH152" s="20"/>
      <c r="AI152" s="20"/>
      <c r="AJ152" s="20"/>
      <c r="AK152" s="20"/>
    </row>
    <row r="153" ht="16.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E153" s="20"/>
      <c r="AF153" s="20"/>
      <c r="AG153" s="20"/>
      <c r="AH153" s="20"/>
      <c r="AI153" s="20"/>
      <c r="AJ153" s="20"/>
      <c r="AK153" s="20"/>
    </row>
    <row r="154" ht="16.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E154" s="20"/>
      <c r="AF154" s="20"/>
      <c r="AG154" s="20"/>
      <c r="AH154" s="20"/>
      <c r="AI154" s="20"/>
      <c r="AJ154" s="20"/>
      <c r="AK154" s="20"/>
    </row>
    <row r="155" ht="16.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E155" s="20"/>
      <c r="AF155" s="20"/>
      <c r="AG155" s="20"/>
      <c r="AH155" s="20"/>
      <c r="AI155" s="20"/>
      <c r="AJ155" s="20"/>
      <c r="AK155" s="20"/>
    </row>
    <row r="156" ht="16.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E156" s="20"/>
      <c r="AF156" s="20"/>
      <c r="AG156" s="20"/>
      <c r="AH156" s="20"/>
      <c r="AI156" s="20"/>
      <c r="AJ156" s="20"/>
      <c r="AK156" s="20"/>
    </row>
    <row r="157" ht="16.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E157" s="20"/>
      <c r="AF157" s="20"/>
      <c r="AG157" s="20"/>
      <c r="AH157" s="20"/>
      <c r="AI157" s="20"/>
      <c r="AJ157" s="20"/>
      <c r="AK157" s="20"/>
    </row>
    <row r="158" ht="16.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E158" s="20"/>
      <c r="AF158" s="20"/>
      <c r="AG158" s="20"/>
      <c r="AH158" s="20"/>
      <c r="AI158" s="20"/>
      <c r="AJ158" s="20"/>
      <c r="AK158" s="20"/>
    </row>
    <row r="159" ht="16.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E159" s="20"/>
      <c r="AF159" s="20"/>
      <c r="AG159" s="20"/>
      <c r="AH159" s="20"/>
      <c r="AI159" s="20"/>
      <c r="AJ159" s="20"/>
      <c r="AK159" s="20"/>
    </row>
    <row r="160" ht="16.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E160" s="20"/>
      <c r="AF160" s="20"/>
      <c r="AG160" s="20"/>
      <c r="AH160" s="20"/>
      <c r="AI160" s="20"/>
      <c r="AJ160" s="20"/>
      <c r="AK160" s="20"/>
    </row>
    <row r="161" ht="16.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E161" s="20"/>
      <c r="AF161" s="20"/>
      <c r="AG161" s="20"/>
      <c r="AH161" s="20"/>
      <c r="AI161" s="20"/>
      <c r="AJ161" s="20"/>
      <c r="AK161" s="20"/>
    </row>
    <row r="162" ht="16.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E162" s="20"/>
      <c r="AF162" s="20"/>
      <c r="AG162" s="20"/>
      <c r="AH162" s="20"/>
      <c r="AI162" s="20"/>
      <c r="AJ162" s="20"/>
      <c r="AK162" s="20"/>
    </row>
    <row r="163" ht="16.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E163" s="20"/>
      <c r="AF163" s="20"/>
      <c r="AG163" s="20"/>
      <c r="AH163" s="20"/>
      <c r="AI163" s="20"/>
      <c r="AJ163" s="20"/>
      <c r="AK163" s="20"/>
    </row>
    <row r="164" ht="16.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E164" s="20"/>
      <c r="AF164" s="20"/>
      <c r="AG164" s="20"/>
      <c r="AH164" s="20"/>
      <c r="AI164" s="20"/>
      <c r="AJ164" s="20"/>
      <c r="AK164" s="20"/>
    </row>
    <row r="165" ht="16.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E165" s="20"/>
      <c r="AF165" s="20"/>
      <c r="AG165" s="20"/>
      <c r="AH165" s="20"/>
      <c r="AI165" s="20"/>
      <c r="AJ165" s="20"/>
      <c r="AK165" s="20"/>
    </row>
    <row r="166" ht="16.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E166" s="20"/>
      <c r="AF166" s="20"/>
      <c r="AG166" s="20"/>
      <c r="AH166" s="20"/>
      <c r="AI166" s="20"/>
      <c r="AJ166" s="20"/>
      <c r="AK166" s="20"/>
    </row>
    <row r="167" ht="16.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E167" s="20"/>
      <c r="AF167" s="20"/>
      <c r="AG167" s="20"/>
      <c r="AH167" s="20"/>
      <c r="AI167" s="20"/>
      <c r="AJ167" s="20"/>
      <c r="AK167" s="20"/>
    </row>
    <row r="168" ht="16.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E168" s="20"/>
      <c r="AF168" s="20"/>
      <c r="AG168" s="20"/>
      <c r="AH168" s="20"/>
      <c r="AI168" s="20"/>
      <c r="AJ168" s="20"/>
      <c r="AK168" s="20"/>
    </row>
    <row r="169" ht="16.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E169" s="20"/>
      <c r="AF169" s="20"/>
      <c r="AG169" s="20"/>
      <c r="AH169" s="20"/>
      <c r="AI169" s="20"/>
      <c r="AJ169" s="20"/>
      <c r="AK169" s="20"/>
    </row>
    <row r="170" ht="16.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E170" s="20"/>
      <c r="AF170" s="20"/>
      <c r="AG170" s="20"/>
      <c r="AH170" s="20"/>
      <c r="AI170" s="20"/>
      <c r="AJ170" s="20"/>
      <c r="AK170" s="20"/>
    </row>
    <row r="171" ht="16.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E171" s="20"/>
      <c r="AF171" s="20"/>
      <c r="AG171" s="20"/>
      <c r="AH171" s="20"/>
      <c r="AI171" s="20"/>
      <c r="AJ171" s="20"/>
      <c r="AK171" s="20"/>
    </row>
    <row r="172" ht="16.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E172" s="20"/>
      <c r="AF172" s="20"/>
      <c r="AG172" s="20"/>
      <c r="AH172" s="20"/>
      <c r="AI172" s="20"/>
      <c r="AJ172" s="20"/>
      <c r="AK172" s="20"/>
    </row>
    <row r="173" ht="16.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E173" s="20"/>
      <c r="AF173" s="20"/>
      <c r="AG173" s="20"/>
      <c r="AH173" s="20"/>
      <c r="AI173" s="20"/>
      <c r="AJ173" s="20"/>
      <c r="AK173" s="20"/>
    </row>
    <row r="174" ht="16.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E174" s="20"/>
      <c r="AF174" s="20"/>
      <c r="AG174" s="20"/>
      <c r="AH174" s="20"/>
      <c r="AI174" s="20"/>
      <c r="AJ174" s="20"/>
      <c r="AK174" s="20"/>
    </row>
    <row r="175" ht="16.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E175" s="20"/>
      <c r="AF175" s="20"/>
      <c r="AG175" s="20"/>
      <c r="AH175" s="20"/>
      <c r="AI175" s="20"/>
      <c r="AJ175" s="20"/>
      <c r="AK175" s="20"/>
    </row>
    <row r="176" ht="16.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E176" s="20"/>
      <c r="AF176" s="20"/>
      <c r="AG176" s="20"/>
      <c r="AH176" s="20"/>
      <c r="AI176" s="20"/>
      <c r="AJ176" s="20"/>
      <c r="AK176" s="20"/>
    </row>
    <row r="177" ht="16.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E177" s="20"/>
      <c r="AF177" s="20"/>
      <c r="AG177" s="20"/>
      <c r="AH177" s="20"/>
      <c r="AI177" s="20"/>
      <c r="AJ177" s="20"/>
      <c r="AK177" s="20"/>
    </row>
    <row r="178" ht="16.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E178" s="20"/>
      <c r="AF178" s="20"/>
      <c r="AG178" s="20"/>
      <c r="AH178" s="20"/>
      <c r="AI178" s="20"/>
      <c r="AJ178" s="20"/>
      <c r="AK178" s="20"/>
    </row>
    <row r="179" ht="16.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E179" s="20"/>
      <c r="AF179" s="20"/>
      <c r="AG179" s="20"/>
      <c r="AH179" s="20"/>
      <c r="AI179" s="20"/>
      <c r="AJ179" s="20"/>
      <c r="AK179" s="20"/>
    </row>
    <row r="180" ht="16.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E180" s="20"/>
      <c r="AF180" s="20"/>
      <c r="AG180" s="20"/>
      <c r="AH180" s="20"/>
      <c r="AI180" s="20"/>
      <c r="AJ180" s="20"/>
      <c r="AK180" s="20"/>
    </row>
    <row r="181" ht="16.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E181" s="20"/>
      <c r="AF181" s="20"/>
      <c r="AG181" s="20"/>
      <c r="AH181" s="20"/>
      <c r="AI181" s="20"/>
      <c r="AJ181" s="20"/>
      <c r="AK181" s="20"/>
    </row>
    <row r="182" ht="16.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E182" s="20"/>
      <c r="AF182" s="20"/>
      <c r="AG182" s="20"/>
      <c r="AH182" s="20"/>
      <c r="AI182" s="20"/>
      <c r="AJ182" s="20"/>
      <c r="AK182" s="20"/>
    </row>
    <row r="183" ht="16.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E183" s="20"/>
      <c r="AF183" s="20"/>
      <c r="AG183" s="20"/>
      <c r="AH183" s="20"/>
      <c r="AI183" s="20"/>
      <c r="AJ183" s="20"/>
      <c r="AK183" s="20"/>
    </row>
    <row r="184" ht="16.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E184" s="20"/>
      <c r="AF184" s="20"/>
      <c r="AG184" s="20"/>
      <c r="AH184" s="20"/>
      <c r="AI184" s="20"/>
      <c r="AJ184" s="20"/>
      <c r="AK184" s="20"/>
    </row>
    <row r="185" ht="16.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E185" s="20"/>
      <c r="AF185" s="20"/>
      <c r="AG185" s="20"/>
      <c r="AH185" s="20"/>
      <c r="AI185" s="20"/>
      <c r="AJ185" s="20"/>
      <c r="AK185" s="20"/>
    </row>
    <row r="186" ht="16.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E186" s="20"/>
      <c r="AF186" s="20"/>
      <c r="AG186" s="20"/>
      <c r="AH186" s="20"/>
      <c r="AI186" s="20"/>
      <c r="AJ186" s="20"/>
      <c r="AK186" s="20"/>
    </row>
    <row r="187" ht="16.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E187" s="20"/>
      <c r="AF187" s="20"/>
      <c r="AG187" s="20"/>
      <c r="AH187" s="20"/>
      <c r="AI187" s="20"/>
      <c r="AJ187" s="20"/>
      <c r="AK187" s="20"/>
    </row>
    <row r="188" ht="16.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E188" s="20"/>
      <c r="AF188" s="20"/>
      <c r="AG188" s="20"/>
      <c r="AH188" s="20"/>
      <c r="AI188" s="20"/>
      <c r="AJ188" s="20"/>
      <c r="AK188" s="20"/>
    </row>
    <row r="189" ht="16.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E189" s="20"/>
      <c r="AF189" s="20"/>
      <c r="AG189" s="20"/>
      <c r="AH189" s="20"/>
      <c r="AI189" s="20"/>
      <c r="AJ189" s="20"/>
      <c r="AK189" s="20"/>
    </row>
    <row r="190" ht="16.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E190" s="20"/>
      <c r="AF190" s="20"/>
      <c r="AG190" s="20"/>
      <c r="AH190" s="20"/>
      <c r="AI190" s="20"/>
      <c r="AJ190" s="20"/>
      <c r="AK190" s="20"/>
    </row>
    <row r="191" ht="16.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E191" s="20"/>
      <c r="AF191" s="20"/>
      <c r="AG191" s="20"/>
      <c r="AH191" s="20"/>
      <c r="AI191" s="20"/>
      <c r="AJ191" s="20"/>
      <c r="AK191" s="20"/>
    </row>
    <row r="192" ht="16.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E192" s="20"/>
      <c r="AF192" s="20"/>
      <c r="AG192" s="20"/>
      <c r="AH192" s="20"/>
      <c r="AI192" s="20"/>
      <c r="AJ192" s="20"/>
      <c r="AK192" s="20"/>
    </row>
    <row r="193" ht="16.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E193" s="20"/>
      <c r="AF193" s="20"/>
      <c r="AG193" s="20"/>
      <c r="AH193" s="20"/>
      <c r="AI193" s="20"/>
      <c r="AJ193" s="20"/>
      <c r="AK193" s="20"/>
    </row>
    <row r="194" ht="16.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E194" s="20"/>
      <c r="AF194" s="20"/>
      <c r="AG194" s="20"/>
      <c r="AH194" s="20"/>
      <c r="AI194" s="20"/>
      <c r="AJ194" s="20"/>
      <c r="AK194" s="20"/>
    </row>
    <row r="195" ht="16.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E195" s="20"/>
      <c r="AF195" s="20"/>
      <c r="AG195" s="20"/>
      <c r="AH195" s="20"/>
      <c r="AI195" s="20"/>
      <c r="AJ195" s="20"/>
      <c r="AK195" s="20"/>
    </row>
    <row r="196" ht="16.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E196" s="20"/>
      <c r="AF196" s="20"/>
      <c r="AG196" s="20"/>
      <c r="AH196" s="20"/>
      <c r="AI196" s="20"/>
      <c r="AJ196" s="20"/>
      <c r="AK196" s="20"/>
    </row>
    <row r="197" ht="16.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E197" s="20"/>
      <c r="AF197" s="20"/>
      <c r="AG197" s="20"/>
      <c r="AH197" s="20"/>
      <c r="AI197" s="20"/>
      <c r="AJ197" s="20"/>
      <c r="AK197" s="20"/>
    </row>
    <row r="198" ht="16.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E198" s="20"/>
      <c r="AF198" s="20"/>
      <c r="AG198" s="20"/>
      <c r="AH198" s="20"/>
      <c r="AI198" s="20"/>
      <c r="AJ198" s="20"/>
      <c r="AK198" s="20"/>
    </row>
    <row r="199" ht="16.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E199" s="20"/>
      <c r="AF199" s="20"/>
      <c r="AG199" s="20"/>
      <c r="AH199" s="20"/>
      <c r="AI199" s="20"/>
      <c r="AJ199" s="20"/>
      <c r="AK199" s="20"/>
    </row>
    <row r="200" ht="16.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E200" s="20"/>
      <c r="AF200" s="20"/>
      <c r="AG200" s="20"/>
      <c r="AH200" s="20"/>
      <c r="AI200" s="20"/>
      <c r="AJ200" s="20"/>
      <c r="AK200" s="20"/>
    </row>
    <row r="201" ht="16.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E201" s="20"/>
      <c r="AF201" s="20"/>
      <c r="AG201" s="20"/>
      <c r="AH201" s="20"/>
      <c r="AI201" s="20"/>
      <c r="AJ201" s="20"/>
      <c r="AK201" s="20"/>
    </row>
    <row r="202" ht="16.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E202" s="20"/>
      <c r="AF202" s="20"/>
      <c r="AG202" s="20"/>
      <c r="AH202" s="20"/>
      <c r="AI202" s="20"/>
      <c r="AJ202" s="20"/>
      <c r="AK202" s="20"/>
    </row>
    <row r="203" ht="16.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E203" s="20"/>
      <c r="AF203" s="20"/>
      <c r="AG203" s="20"/>
      <c r="AH203" s="20"/>
      <c r="AI203" s="20"/>
      <c r="AJ203" s="20"/>
      <c r="AK203" s="20"/>
    </row>
    <row r="204" ht="16.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E204" s="20"/>
      <c r="AF204" s="20"/>
      <c r="AG204" s="20"/>
      <c r="AH204" s="20"/>
      <c r="AI204" s="20"/>
      <c r="AJ204" s="20"/>
      <c r="AK204" s="20"/>
    </row>
    <row r="205" ht="16.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E205" s="20"/>
      <c r="AF205" s="20"/>
      <c r="AG205" s="20"/>
      <c r="AH205" s="20"/>
      <c r="AI205" s="20"/>
      <c r="AJ205" s="20"/>
      <c r="AK205" s="20"/>
    </row>
    <row r="206" ht="16.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E206" s="20"/>
      <c r="AF206" s="20"/>
      <c r="AG206" s="20"/>
      <c r="AH206" s="20"/>
      <c r="AI206" s="20"/>
      <c r="AJ206" s="20"/>
      <c r="AK206" s="20"/>
    </row>
    <row r="207" ht="16.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E207" s="20"/>
      <c r="AF207" s="20"/>
      <c r="AG207" s="20"/>
      <c r="AH207" s="20"/>
      <c r="AI207" s="20"/>
      <c r="AJ207" s="20"/>
      <c r="AK207" s="20"/>
    </row>
    <row r="208" ht="16.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E208" s="20"/>
      <c r="AF208" s="20"/>
      <c r="AG208" s="20"/>
      <c r="AH208" s="20"/>
      <c r="AI208" s="20"/>
      <c r="AJ208" s="20"/>
      <c r="AK208" s="20"/>
    </row>
    <row r="209" ht="16.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E209" s="20"/>
      <c r="AF209" s="20"/>
      <c r="AG209" s="20"/>
      <c r="AH209" s="20"/>
      <c r="AI209" s="20"/>
      <c r="AJ209" s="20"/>
      <c r="AK209" s="20"/>
    </row>
    <row r="210" ht="16.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E210" s="20"/>
      <c r="AF210" s="20"/>
      <c r="AG210" s="20"/>
      <c r="AH210" s="20"/>
      <c r="AI210" s="20"/>
      <c r="AJ210" s="20"/>
      <c r="AK210" s="20"/>
    </row>
    <row r="211" ht="16.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E211" s="20"/>
      <c r="AF211" s="20"/>
      <c r="AG211" s="20"/>
      <c r="AH211" s="20"/>
      <c r="AI211" s="20"/>
      <c r="AJ211" s="20"/>
      <c r="AK211" s="20"/>
    </row>
    <row r="212" ht="16.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E212" s="20"/>
      <c r="AF212" s="20"/>
      <c r="AG212" s="20"/>
      <c r="AH212" s="20"/>
      <c r="AI212" s="20"/>
      <c r="AJ212" s="20"/>
      <c r="AK212" s="20"/>
    </row>
    <row r="213" ht="16.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E213" s="20"/>
      <c r="AF213" s="20"/>
      <c r="AG213" s="20"/>
      <c r="AH213" s="20"/>
      <c r="AI213" s="20"/>
      <c r="AJ213" s="20"/>
      <c r="AK213" s="20"/>
    </row>
    <row r="214" ht="16.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E214" s="20"/>
      <c r="AF214" s="20"/>
      <c r="AG214" s="20"/>
      <c r="AH214" s="20"/>
      <c r="AI214" s="20"/>
      <c r="AJ214" s="20"/>
      <c r="AK214" s="20"/>
    </row>
    <row r="215" ht="16.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E215" s="20"/>
      <c r="AF215" s="20"/>
      <c r="AG215" s="20"/>
      <c r="AH215" s="20"/>
      <c r="AI215" s="20"/>
      <c r="AJ215" s="20"/>
      <c r="AK215" s="20"/>
    </row>
    <row r="216" ht="16.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E216" s="20"/>
      <c r="AF216" s="20"/>
      <c r="AG216" s="20"/>
      <c r="AH216" s="20"/>
      <c r="AI216" s="20"/>
      <c r="AJ216" s="20"/>
      <c r="AK216" s="20"/>
    </row>
    <row r="217" ht="16.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E217" s="20"/>
      <c r="AF217" s="20"/>
      <c r="AG217" s="20"/>
      <c r="AH217" s="20"/>
      <c r="AI217" s="20"/>
      <c r="AJ217" s="20"/>
      <c r="AK217" s="20"/>
    </row>
    <row r="218" ht="16.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E218" s="20"/>
      <c r="AF218" s="20"/>
      <c r="AG218" s="20"/>
      <c r="AH218" s="20"/>
      <c r="AI218" s="20"/>
      <c r="AJ218" s="20"/>
      <c r="AK218" s="20"/>
    </row>
    <row r="219" ht="16.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E219" s="20"/>
      <c r="AF219" s="20"/>
      <c r="AG219" s="20"/>
      <c r="AH219" s="20"/>
      <c r="AI219" s="20"/>
      <c r="AJ219" s="20"/>
      <c r="AK219" s="20"/>
    </row>
    <row r="220" ht="16.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E220" s="20"/>
      <c r="AF220" s="20"/>
      <c r="AG220" s="20"/>
      <c r="AH220" s="20"/>
      <c r="AI220" s="20"/>
      <c r="AJ220" s="20"/>
      <c r="AK220" s="20"/>
    </row>
    <row r="221" ht="16.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E221" s="20"/>
      <c r="AF221" s="20"/>
      <c r="AG221" s="20"/>
      <c r="AH221" s="20"/>
      <c r="AI221" s="20"/>
      <c r="AJ221" s="20"/>
      <c r="AK221" s="20"/>
    </row>
    <row r="222" ht="16.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E222" s="20"/>
      <c r="AF222" s="20"/>
      <c r="AG222" s="20"/>
      <c r="AH222" s="20"/>
      <c r="AI222" s="20"/>
      <c r="AJ222" s="20"/>
      <c r="AK222" s="20"/>
    </row>
    <row r="223" ht="16.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E223" s="20"/>
      <c r="AF223" s="20"/>
      <c r="AG223" s="20"/>
      <c r="AH223" s="20"/>
      <c r="AI223" s="20"/>
      <c r="AJ223" s="20"/>
      <c r="AK223" s="20"/>
    </row>
    <row r="224" ht="16.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E224" s="20"/>
      <c r="AF224" s="20"/>
      <c r="AG224" s="20"/>
      <c r="AH224" s="20"/>
      <c r="AI224" s="20"/>
      <c r="AJ224" s="20"/>
      <c r="AK224" s="20"/>
    </row>
    <row r="225" ht="16.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E225" s="20"/>
      <c r="AF225" s="20"/>
      <c r="AG225" s="20"/>
      <c r="AH225" s="20"/>
      <c r="AI225" s="20"/>
      <c r="AJ225" s="20"/>
      <c r="AK225" s="20"/>
    </row>
    <row r="226" ht="16.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E226" s="20"/>
      <c r="AF226" s="20"/>
      <c r="AG226" s="20"/>
      <c r="AH226" s="20"/>
      <c r="AI226" s="20"/>
      <c r="AJ226" s="20"/>
      <c r="AK226" s="20"/>
    </row>
    <row r="227" ht="16.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E227" s="20"/>
      <c r="AF227" s="20"/>
      <c r="AG227" s="20"/>
      <c r="AH227" s="20"/>
      <c r="AI227" s="20"/>
      <c r="AJ227" s="20"/>
      <c r="AK227" s="20"/>
    </row>
    <row r="228" ht="16.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E228" s="20"/>
      <c r="AF228" s="20"/>
      <c r="AG228" s="20"/>
      <c r="AH228" s="20"/>
      <c r="AI228" s="20"/>
      <c r="AJ228" s="20"/>
      <c r="AK228" s="20"/>
    </row>
    <row r="229" ht="16.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E229" s="20"/>
      <c r="AF229" s="20"/>
      <c r="AG229" s="20"/>
      <c r="AH229" s="20"/>
      <c r="AI229" s="20"/>
      <c r="AJ229" s="20"/>
      <c r="AK229" s="20"/>
    </row>
    <row r="230" ht="16.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E230" s="20"/>
      <c r="AF230" s="20"/>
      <c r="AG230" s="20"/>
      <c r="AH230" s="20"/>
      <c r="AI230" s="20"/>
      <c r="AJ230" s="20"/>
      <c r="AK230" s="20"/>
    </row>
    <row r="231" ht="16.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E231" s="20"/>
      <c r="AF231" s="20"/>
      <c r="AG231" s="20"/>
      <c r="AH231" s="20"/>
      <c r="AI231" s="20"/>
      <c r="AJ231" s="20"/>
      <c r="AK231" s="20"/>
    </row>
    <row r="232" ht="16.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E232" s="20"/>
      <c r="AF232" s="20"/>
      <c r="AG232" s="20"/>
      <c r="AH232" s="20"/>
      <c r="AI232" s="20"/>
      <c r="AJ232" s="20"/>
      <c r="AK232" s="20"/>
    </row>
    <row r="233" ht="16.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E233" s="20"/>
      <c r="AF233" s="20"/>
      <c r="AG233" s="20"/>
      <c r="AH233" s="20"/>
      <c r="AI233" s="20"/>
      <c r="AJ233" s="20"/>
      <c r="AK233" s="20"/>
    </row>
    <row r="234" ht="16.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E234" s="20"/>
      <c r="AF234" s="20"/>
      <c r="AG234" s="20"/>
      <c r="AH234" s="20"/>
      <c r="AI234" s="20"/>
      <c r="AJ234" s="20"/>
      <c r="AK234" s="20"/>
    </row>
    <row r="235" ht="16.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E235" s="20"/>
      <c r="AF235" s="20"/>
      <c r="AG235" s="20"/>
      <c r="AH235" s="20"/>
      <c r="AI235" s="20"/>
      <c r="AJ235" s="20"/>
      <c r="AK235" s="20"/>
    </row>
    <row r="236" ht="16.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E236" s="20"/>
      <c r="AF236" s="20"/>
      <c r="AG236" s="20"/>
      <c r="AH236" s="20"/>
      <c r="AI236" s="20"/>
      <c r="AJ236" s="20"/>
      <c r="AK236" s="20"/>
    </row>
    <row r="237" ht="16.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E237" s="20"/>
      <c r="AF237" s="20"/>
      <c r="AG237" s="20"/>
      <c r="AH237" s="20"/>
      <c r="AI237" s="20"/>
      <c r="AJ237" s="20"/>
      <c r="AK237" s="20"/>
    </row>
    <row r="238" ht="16.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E238" s="20"/>
      <c r="AF238" s="20"/>
      <c r="AG238" s="20"/>
      <c r="AH238" s="20"/>
      <c r="AI238" s="20"/>
      <c r="AJ238" s="20"/>
      <c r="AK238" s="20"/>
    </row>
    <row r="239" ht="16.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E239" s="20"/>
      <c r="AF239" s="20"/>
      <c r="AG239" s="20"/>
      <c r="AH239" s="20"/>
      <c r="AI239" s="20"/>
      <c r="AJ239" s="20"/>
      <c r="AK239" s="20"/>
    </row>
    <row r="240" ht="16.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E240" s="20"/>
      <c r="AF240" s="20"/>
      <c r="AG240" s="20"/>
      <c r="AH240" s="20"/>
      <c r="AI240" s="20"/>
      <c r="AJ240" s="20"/>
      <c r="AK240" s="20"/>
    </row>
    <row r="241" ht="16.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E241" s="20"/>
      <c r="AF241" s="20"/>
      <c r="AG241" s="20"/>
      <c r="AH241" s="20"/>
      <c r="AI241" s="20"/>
      <c r="AJ241" s="20"/>
      <c r="AK241" s="20"/>
    </row>
    <row r="242" ht="16.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E242" s="20"/>
      <c r="AF242" s="20"/>
      <c r="AG242" s="20"/>
      <c r="AH242" s="20"/>
      <c r="AI242" s="20"/>
      <c r="AJ242" s="20"/>
      <c r="AK242" s="20"/>
    </row>
    <row r="243" ht="16.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E243" s="20"/>
      <c r="AF243" s="20"/>
      <c r="AG243" s="20"/>
      <c r="AH243" s="20"/>
      <c r="AI243" s="20"/>
      <c r="AJ243" s="20"/>
      <c r="AK243" s="20"/>
    </row>
    <row r="244" ht="16.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E244" s="20"/>
      <c r="AF244" s="20"/>
      <c r="AG244" s="20"/>
      <c r="AH244" s="20"/>
      <c r="AI244" s="20"/>
      <c r="AJ244" s="20"/>
      <c r="AK244" s="20"/>
    </row>
    <row r="245" ht="16.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E245" s="20"/>
      <c r="AF245" s="20"/>
      <c r="AG245" s="20"/>
      <c r="AH245" s="20"/>
      <c r="AI245" s="20"/>
      <c r="AJ245" s="20"/>
      <c r="AK245" s="20"/>
    </row>
    <row r="246" ht="16.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E246" s="20"/>
      <c r="AF246" s="20"/>
      <c r="AG246" s="20"/>
      <c r="AH246" s="20"/>
      <c r="AI246" s="20"/>
      <c r="AJ246" s="20"/>
      <c r="AK246" s="20"/>
    </row>
    <row r="247" ht="16.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E247" s="20"/>
      <c r="AF247" s="20"/>
      <c r="AG247" s="20"/>
      <c r="AH247" s="20"/>
      <c r="AI247" s="20"/>
      <c r="AJ247" s="20"/>
      <c r="AK247" s="20"/>
    </row>
    <row r="248" ht="16.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E248" s="20"/>
      <c r="AF248" s="20"/>
      <c r="AG248" s="20"/>
      <c r="AH248" s="20"/>
      <c r="AI248" s="20"/>
      <c r="AJ248" s="20"/>
      <c r="AK248" s="20"/>
    </row>
    <row r="249" ht="16.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E249" s="20"/>
      <c r="AF249" s="20"/>
      <c r="AG249" s="20"/>
      <c r="AH249" s="20"/>
      <c r="AI249" s="20"/>
      <c r="AJ249" s="20"/>
      <c r="AK249" s="20"/>
    </row>
    <row r="250" ht="16.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E250" s="20"/>
      <c r="AF250" s="20"/>
      <c r="AG250" s="20"/>
      <c r="AH250" s="20"/>
      <c r="AI250" s="20"/>
      <c r="AJ250" s="20"/>
      <c r="AK250" s="20"/>
    </row>
    <row r="251" ht="16.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E251" s="20"/>
      <c r="AF251" s="20"/>
      <c r="AG251" s="20"/>
      <c r="AH251" s="20"/>
      <c r="AI251" s="20"/>
      <c r="AJ251" s="20"/>
      <c r="AK251" s="20"/>
    </row>
    <row r="252" ht="16.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E252" s="20"/>
      <c r="AF252" s="20"/>
      <c r="AG252" s="20"/>
      <c r="AH252" s="20"/>
      <c r="AI252" s="20"/>
      <c r="AJ252" s="20"/>
      <c r="AK252" s="20"/>
    </row>
    <row r="253" ht="16.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E253" s="20"/>
      <c r="AF253" s="20"/>
      <c r="AG253" s="20"/>
      <c r="AH253" s="20"/>
      <c r="AI253" s="20"/>
      <c r="AJ253" s="20"/>
      <c r="AK253" s="20"/>
    </row>
    <row r="254" ht="16.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E254" s="20"/>
      <c r="AF254" s="20"/>
      <c r="AG254" s="20"/>
      <c r="AH254" s="20"/>
      <c r="AI254" s="20"/>
      <c r="AJ254" s="20"/>
      <c r="AK254" s="20"/>
    </row>
    <row r="255" ht="16.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E255" s="20"/>
      <c r="AF255" s="20"/>
      <c r="AG255" s="20"/>
      <c r="AH255" s="20"/>
      <c r="AI255" s="20"/>
      <c r="AJ255" s="20"/>
      <c r="AK255" s="20"/>
    </row>
    <row r="256" ht="16.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E256" s="20"/>
      <c r="AF256" s="20"/>
      <c r="AG256" s="20"/>
      <c r="AH256" s="20"/>
      <c r="AI256" s="20"/>
      <c r="AJ256" s="20"/>
      <c r="AK256" s="20"/>
    </row>
    <row r="257" ht="16.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E257" s="20"/>
      <c r="AF257" s="20"/>
      <c r="AG257" s="20"/>
      <c r="AH257" s="20"/>
      <c r="AI257" s="20"/>
      <c r="AJ257" s="20"/>
      <c r="AK257" s="20"/>
    </row>
    <row r="258" ht="16.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E258" s="20"/>
      <c r="AF258" s="20"/>
      <c r="AG258" s="20"/>
      <c r="AH258" s="20"/>
      <c r="AI258" s="20"/>
      <c r="AJ258" s="20"/>
      <c r="AK258" s="20"/>
    </row>
    <row r="259" ht="16.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E259" s="20"/>
      <c r="AF259" s="20"/>
      <c r="AG259" s="20"/>
      <c r="AH259" s="20"/>
      <c r="AI259" s="20"/>
      <c r="AJ259" s="20"/>
      <c r="AK259" s="20"/>
    </row>
    <row r="260" ht="16.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E260" s="20"/>
      <c r="AF260" s="20"/>
      <c r="AG260" s="20"/>
      <c r="AH260" s="20"/>
      <c r="AI260" s="20"/>
      <c r="AJ260" s="20"/>
      <c r="AK260" s="20"/>
    </row>
    <row r="261" ht="16.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E261" s="20"/>
      <c r="AF261" s="20"/>
      <c r="AG261" s="20"/>
      <c r="AH261" s="20"/>
      <c r="AI261" s="20"/>
      <c r="AJ261" s="20"/>
      <c r="AK261" s="20"/>
    </row>
    <row r="262" ht="16.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E262" s="20"/>
      <c r="AF262" s="20"/>
      <c r="AG262" s="20"/>
      <c r="AH262" s="20"/>
      <c r="AI262" s="20"/>
      <c r="AJ262" s="20"/>
      <c r="AK262" s="20"/>
    </row>
    <row r="263" ht="16.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E263" s="20"/>
      <c r="AF263" s="20"/>
      <c r="AG263" s="20"/>
      <c r="AH263" s="20"/>
      <c r="AI263" s="20"/>
      <c r="AJ263" s="20"/>
      <c r="AK263" s="20"/>
    </row>
    <row r="264" ht="16.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E264" s="20"/>
      <c r="AF264" s="20"/>
      <c r="AG264" s="20"/>
      <c r="AH264" s="20"/>
      <c r="AI264" s="20"/>
      <c r="AJ264" s="20"/>
      <c r="AK264" s="20"/>
    </row>
    <row r="265" ht="16.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E265" s="20"/>
      <c r="AF265" s="20"/>
      <c r="AG265" s="20"/>
      <c r="AH265" s="20"/>
      <c r="AI265" s="20"/>
      <c r="AJ265" s="20"/>
      <c r="AK265" s="20"/>
    </row>
    <row r="266" ht="16.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E266" s="20"/>
      <c r="AF266" s="20"/>
      <c r="AG266" s="20"/>
      <c r="AH266" s="20"/>
      <c r="AI266" s="20"/>
      <c r="AJ266" s="20"/>
      <c r="AK266" s="20"/>
    </row>
    <row r="267" ht="16.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E267" s="20"/>
      <c r="AF267" s="20"/>
      <c r="AG267" s="20"/>
      <c r="AH267" s="20"/>
      <c r="AI267" s="20"/>
      <c r="AJ267" s="20"/>
      <c r="AK267" s="20"/>
    </row>
    <row r="268" ht="16.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E268" s="20"/>
      <c r="AF268" s="20"/>
      <c r="AG268" s="20"/>
      <c r="AH268" s="20"/>
      <c r="AI268" s="20"/>
      <c r="AJ268" s="20"/>
      <c r="AK268" s="20"/>
    </row>
    <row r="269" ht="16.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E269" s="20"/>
      <c r="AF269" s="20"/>
      <c r="AG269" s="20"/>
      <c r="AH269" s="20"/>
      <c r="AI269" s="20"/>
      <c r="AJ269" s="20"/>
      <c r="AK269" s="20"/>
    </row>
    <row r="270" ht="16.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E270" s="20"/>
      <c r="AF270" s="20"/>
      <c r="AG270" s="20"/>
      <c r="AH270" s="20"/>
      <c r="AI270" s="20"/>
      <c r="AJ270" s="20"/>
      <c r="AK270" s="20"/>
    </row>
    <row r="271" ht="16.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E271" s="20"/>
      <c r="AF271" s="20"/>
      <c r="AG271" s="20"/>
      <c r="AH271" s="20"/>
      <c r="AI271" s="20"/>
      <c r="AJ271" s="20"/>
      <c r="AK271" s="20"/>
    </row>
    <row r="272" ht="16.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E272" s="20"/>
      <c r="AF272" s="20"/>
      <c r="AG272" s="20"/>
      <c r="AH272" s="20"/>
      <c r="AI272" s="20"/>
      <c r="AJ272" s="20"/>
      <c r="AK272" s="20"/>
    </row>
    <row r="273" ht="16.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E273" s="20"/>
      <c r="AF273" s="20"/>
      <c r="AG273" s="20"/>
      <c r="AH273" s="20"/>
      <c r="AI273" s="20"/>
      <c r="AJ273" s="20"/>
      <c r="AK273" s="20"/>
    </row>
    <row r="274" ht="16.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E274" s="20"/>
      <c r="AF274" s="20"/>
      <c r="AG274" s="20"/>
      <c r="AH274" s="20"/>
      <c r="AI274" s="20"/>
      <c r="AJ274" s="20"/>
      <c r="AK274" s="20"/>
    </row>
    <row r="275" ht="16.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E275" s="20"/>
      <c r="AF275" s="20"/>
      <c r="AG275" s="20"/>
      <c r="AH275" s="20"/>
      <c r="AI275" s="20"/>
      <c r="AJ275" s="20"/>
      <c r="AK275" s="20"/>
    </row>
    <row r="276" ht="16.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E276" s="20"/>
      <c r="AF276" s="20"/>
      <c r="AG276" s="20"/>
      <c r="AH276" s="20"/>
      <c r="AI276" s="20"/>
      <c r="AJ276" s="20"/>
      <c r="AK276" s="20"/>
    </row>
    <row r="277" ht="16.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E277" s="20"/>
      <c r="AF277" s="20"/>
      <c r="AG277" s="20"/>
      <c r="AH277" s="20"/>
      <c r="AI277" s="20"/>
      <c r="AJ277" s="20"/>
      <c r="AK277" s="20"/>
    </row>
    <row r="278" ht="16.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E278" s="20"/>
      <c r="AF278" s="20"/>
      <c r="AG278" s="20"/>
      <c r="AH278" s="20"/>
      <c r="AI278" s="20"/>
      <c r="AJ278" s="20"/>
      <c r="AK278" s="20"/>
    </row>
    <row r="279" ht="16.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E279" s="20"/>
      <c r="AF279" s="20"/>
      <c r="AG279" s="20"/>
      <c r="AH279" s="20"/>
      <c r="AI279" s="20"/>
      <c r="AJ279" s="20"/>
      <c r="AK279" s="20"/>
    </row>
    <row r="280" ht="16.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E280" s="20"/>
      <c r="AF280" s="20"/>
      <c r="AG280" s="20"/>
      <c r="AH280" s="20"/>
      <c r="AI280" s="20"/>
      <c r="AJ280" s="20"/>
      <c r="AK280" s="20"/>
    </row>
    <row r="281" ht="16.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E281" s="20"/>
      <c r="AF281" s="20"/>
      <c r="AG281" s="20"/>
      <c r="AH281" s="20"/>
      <c r="AI281" s="20"/>
      <c r="AJ281" s="20"/>
      <c r="AK281" s="20"/>
    </row>
    <row r="282" ht="16.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E282" s="20"/>
      <c r="AF282" s="20"/>
      <c r="AG282" s="20"/>
      <c r="AH282" s="20"/>
      <c r="AI282" s="20"/>
      <c r="AJ282" s="20"/>
      <c r="AK282" s="20"/>
    </row>
    <row r="283" ht="16.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E283" s="20"/>
      <c r="AF283" s="20"/>
      <c r="AG283" s="20"/>
      <c r="AH283" s="20"/>
      <c r="AI283" s="20"/>
      <c r="AJ283" s="20"/>
      <c r="AK283" s="20"/>
    </row>
    <row r="284" ht="16.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E284" s="20"/>
      <c r="AF284" s="20"/>
      <c r="AG284" s="20"/>
      <c r="AH284" s="20"/>
      <c r="AI284" s="20"/>
      <c r="AJ284" s="20"/>
      <c r="AK284" s="20"/>
    </row>
    <row r="285" ht="16.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E285" s="20"/>
      <c r="AF285" s="20"/>
      <c r="AG285" s="20"/>
      <c r="AH285" s="20"/>
      <c r="AI285" s="20"/>
      <c r="AJ285" s="20"/>
      <c r="AK285" s="20"/>
    </row>
    <row r="286" ht="16.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E286" s="20"/>
      <c r="AF286" s="20"/>
      <c r="AG286" s="20"/>
      <c r="AH286" s="20"/>
      <c r="AI286" s="20"/>
      <c r="AJ286" s="20"/>
      <c r="AK286" s="20"/>
    </row>
    <row r="287" ht="16.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E287" s="20"/>
      <c r="AF287" s="20"/>
      <c r="AG287" s="20"/>
      <c r="AH287" s="20"/>
      <c r="AI287" s="20"/>
      <c r="AJ287" s="20"/>
      <c r="AK287" s="20"/>
    </row>
    <row r="288" ht="16.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E288" s="20"/>
      <c r="AF288" s="20"/>
      <c r="AG288" s="20"/>
      <c r="AH288" s="20"/>
      <c r="AI288" s="20"/>
      <c r="AJ288" s="20"/>
      <c r="AK288" s="20"/>
    </row>
    <row r="289" ht="16.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E289" s="20"/>
      <c r="AF289" s="20"/>
      <c r="AG289" s="20"/>
      <c r="AH289" s="20"/>
      <c r="AI289" s="20"/>
      <c r="AJ289" s="20"/>
      <c r="AK289" s="20"/>
    </row>
    <row r="290" ht="16.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E290" s="20"/>
      <c r="AF290" s="20"/>
      <c r="AG290" s="20"/>
      <c r="AH290" s="20"/>
      <c r="AI290" s="20"/>
      <c r="AJ290" s="20"/>
      <c r="AK290" s="20"/>
    </row>
    <row r="291" ht="16.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E291" s="20"/>
      <c r="AF291" s="20"/>
      <c r="AG291" s="20"/>
      <c r="AH291" s="20"/>
      <c r="AI291" s="20"/>
      <c r="AJ291" s="20"/>
      <c r="AK291" s="20"/>
    </row>
    <row r="292" ht="16.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E292" s="20"/>
      <c r="AF292" s="20"/>
      <c r="AG292" s="20"/>
      <c r="AH292" s="20"/>
      <c r="AI292" s="20"/>
      <c r="AJ292" s="20"/>
      <c r="AK292" s="20"/>
    </row>
    <row r="293" ht="16.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E293" s="20"/>
      <c r="AF293" s="20"/>
      <c r="AG293" s="20"/>
      <c r="AH293" s="20"/>
      <c r="AI293" s="20"/>
      <c r="AJ293" s="20"/>
      <c r="AK293" s="20"/>
    </row>
    <row r="294" ht="16.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E294" s="20"/>
      <c r="AF294" s="20"/>
      <c r="AG294" s="20"/>
      <c r="AH294" s="20"/>
      <c r="AI294" s="20"/>
      <c r="AJ294" s="20"/>
      <c r="AK294" s="20"/>
    </row>
    <row r="295" ht="16.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E295" s="20"/>
      <c r="AF295" s="20"/>
      <c r="AG295" s="20"/>
      <c r="AH295" s="20"/>
      <c r="AI295" s="20"/>
      <c r="AJ295" s="20"/>
      <c r="AK295" s="20"/>
    </row>
    <row r="296" ht="16.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E296" s="20"/>
      <c r="AF296" s="20"/>
      <c r="AG296" s="20"/>
      <c r="AH296" s="20"/>
      <c r="AI296" s="20"/>
      <c r="AJ296" s="20"/>
      <c r="AK296" s="20"/>
    </row>
    <row r="297" ht="16.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E297" s="20"/>
      <c r="AF297" s="20"/>
      <c r="AG297" s="20"/>
      <c r="AH297" s="20"/>
      <c r="AI297" s="20"/>
      <c r="AJ297" s="20"/>
      <c r="AK297" s="20"/>
    </row>
    <row r="298" ht="16.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E298" s="20"/>
      <c r="AF298" s="20"/>
      <c r="AG298" s="20"/>
      <c r="AH298" s="20"/>
      <c r="AI298" s="20"/>
      <c r="AJ298" s="20"/>
      <c r="AK298" s="20"/>
    </row>
    <row r="299" ht="16.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E299" s="20"/>
      <c r="AF299" s="20"/>
      <c r="AG299" s="20"/>
      <c r="AH299" s="20"/>
      <c r="AI299" s="20"/>
      <c r="AJ299" s="20"/>
      <c r="AK299" s="20"/>
    </row>
    <row r="300" ht="16.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E300" s="20"/>
      <c r="AF300" s="20"/>
      <c r="AG300" s="20"/>
      <c r="AH300" s="20"/>
      <c r="AI300" s="20"/>
      <c r="AJ300" s="20"/>
      <c r="AK300" s="20"/>
    </row>
    <row r="301" ht="16.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E301" s="20"/>
      <c r="AF301" s="20"/>
      <c r="AG301" s="20"/>
      <c r="AH301" s="20"/>
      <c r="AI301" s="20"/>
      <c r="AJ301" s="20"/>
      <c r="AK301" s="20"/>
    </row>
    <row r="302" ht="16.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E302" s="20"/>
      <c r="AF302" s="20"/>
      <c r="AG302" s="20"/>
      <c r="AH302" s="20"/>
      <c r="AI302" s="20"/>
      <c r="AJ302" s="20"/>
      <c r="AK302" s="20"/>
    </row>
    <row r="303" ht="16.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E303" s="20"/>
      <c r="AF303" s="20"/>
      <c r="AG303" s="20"/>
      <c r="AH303" s="20"/>
      <c r="AI303" s="20"/>
      <c r="AJ303" s="20"/>
      <c r="AK303" s="20"/>
    </row>
    <row r="304" ht="16.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E304" s="20"/>
      <c r="AF304" s="20"/>
      <c r="AG304" s="20"/>
      <c r="AH304" s="20"/>
      <c r="AI304" s="20"/>
      <c r="AJ304" s="20"/>
      <c r="AK304" s="20"/>
    </row>
    <row r="305" ht="16.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E305" s="20"/>
      <c r="AF305" s="20"/>
      <c r="AG305" s="20"/>
      <c r="AH305" s="20"/>
      <c r="AI305" s="20"/>
      <c r="AJ305" s="20"/>
      <c r="AK305" s="20"/>
    </row>
    <row r="306" ht="16.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E306" s="20"/>
      <c r="AF306" s="20"/>
      <c r="AG306" s="20"/>
      <c r="AH306" s="20"/>
      <c r="AI306" s="20"/>
      <c r="AJ306" s="20"/>
      <c r="AK306" s="20"/>
    </row>
    <row r="307" ht="16.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E307" s="20"/>
      <c r="AF307" s="20"/>
      <c r="AG307" s="20"/>
      <c r="AH307" s="20"/>
      <c r="AI307" s="20"/>
      <c r="AJ307" s="20"/>
      <c r="AK307" s="20"/>
    </row>
    <row r="308" ht="16.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E308" s="20"/>
      <c r="AF308" s="20"/>
      <c r="AG308" s="20"/>
      <c r="AH308" s="20"/>
      <c r="AI308" s="20"/>
      <c r="AJ308" s="20"/>
      <c r="AK308" s="20"/>
    </row>
    <row r="309" ht="16.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E309" s="20"/>
      <c r="AF309" s="20"/>
      <c r="AG309" s="20"/>
      <c r="AH309" s="20"/>
      <c r="AI309" s="20"/>
      <c r="AJ309" s="20"/>
      <c r="AK309" s="20"/>
    </row>
    <row r="310" ht="16.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E310" s="20"/>
      <c r="AF310" s="20"/>
      <c r="AG310" s="20"/>
      <c r="AH310" s="20"/>
      <c r="AI310" s="20"/>
      <c r="AJ310" s="20"/>
      <c r="AK310" s="20"/>
    </row>
    <row r="311" ht="16.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E311" s="20"/>
      <c r="AF311" s="20"/>
      <c r="AG311" s="20"/>
      <c r="AH311" s="20"/>
      <c r="AI311" s="20"/>
      <c r="AJ311" s="20"/>
      <c r="AK311" s="20"/>
    </row>
    <row r="312" ht="16.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E312" s="20"/>
      <c r="AF312" s="20"/>
      <c r="AG312" s="20"/>
      <c r="AH312" s="20"/>
      <c r="AI312" s="20"/>
      <c r="AJ312" s="20"/>
      <c r="AK312" s="20"/>
    </row>
    <row r="313" ht="16.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E313" s="20"/>
      <c r="AF313" s="20"/>
      <c r="AG313" s="20"/>
      <c r="AH313" s="20"/>
      <c r="AI313" s="20"/>
      <c r="AJ313" s="20"/>
      <c r="AK313" s="20"/>
    </row>
    <row r="314" ht="16.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E314" s="20"/>
      <c r="AF314" s="20"/>
      <c r="AG314" s="20"/>
      <c r="AH314" s="20"/>
      <c r="AI314" s="20"/>
      <c r="AJ314" s="20"/>
      <c r="AK314" s="20"/>
    </row>
    <row r="315" ht="16.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E315" s="20"/>
      <c r="AF315" s="20"/>
      <c r="AG315" s="20"/>
      <c r="AH315" s="20"/>
      <c r="AI315" s="20"/>
      <c r="AJ315" s="20"/>
      <c r="AK315" s="20"/>
    </row>
    <row r="316" ht="16.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E316" s="20"/>
      <c r="AF316" s="20"/>
      <c r="AG316" s="20"/>
      <c r="AH316" s="20"/>
      <c r="AI316" s="20"/>
      <c r="AJ316" s="20"/>
      <c r="AK316" s="20"/>
    </row>
    <row r="317" ht="16.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E317" s="20"/>
      <c r="AF317" s="20"/>
      <c r="AG317" s="20"/>
      <c r="AH317" s="20"/>
      <c r="AI317" s="20"/>
      <c r="AJ317" s="20"/>
      <c r="AK317" s="20"/>
    </row>
    <row r="318" ht="16.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E318" s="20"/>
      <c r="AF318" s="20"/>
      <c r="AG318" s="20"/>
      <c r="AH318" s="20"/>
      <c r="AI318" s="20"/>
      <c r="AJ318" s="20"/>
      <c r="AK318" s="20"/>
    </row>
    <row r="319" ht="16.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E319" s="20"/>
      <c r="AF319" s="20"/>
      <c r="AG319" s="20"/>
      <c r="AH319" s="20"/>
      <c r="AI319" s="20"/>
      <c r="AJ319" s="20"/>
      <c r="AK319" s="20"/>
    </row>
    <row r="320" ht="16.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E320" s="20"/>
      <c r="AF320" s="20"/>
      <c r="AG320" s="20"/>
      <c r="AH320" s="20"/>
      <c r="AI320" s="20"/>
      <c r="AJ320" s="20"/>
      <c r="AK320" s="20"/>
    </row>
    <row r="321" ht="16.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E321" s="20"/>
      <c r="AF321" s="20"/>
      <c r="AG321" s="20"/>
      <c r="AH321" s="20"/>
      <c r="AI321" s="20"/>
      <c r="AJ321" s="20"/>
      <c r="AK321" s="20"/>
    </row>
    <row r="322" ht="16.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E322" s="20"/>
      <c r="AF322" s="20"/>
      <c r="AG322" s="20"/>
      <c r="AH322" s="20"/>
      <c r="AI322" s="20"/>
      <c r="AJ322" s="20"/>
      <c r="AK322" s="20"/>
    </row>
    <row r="323" ht="16.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E323" s="20"/>
      <c r="AF323" s="20"/>
      <c r="AG323" s="20"/>
      <c r="AH323" s="20"/>
      <c r="AI323" s="20"/>
      <c r="AJ323" s="20"/>
      <c r="AK323" s="20"/>
    </row>
    <row r="324" ht="16.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E324" s="20"/>
      <c r="AF324" s="20"/>
      <c r="AG324" s="20"/>
      <c r="AH324" s="20"/>
      <c r="AI324" s="20"/>
      <c r="AJ324" s="20"/>
      <c r="AK324" s="20"/>
    </row>
    <row r="325" ht="16.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E325" s="20"/>
      <c r="AF325" s="20"/>
      <c r="AG325" s="20"/>
      <c r="AH325" s="20"/>
      <c r="AI325" s="20"/>
      <c r="AJ325" s="20"/>
      <c r="AK325" s="20"/>
    </row>
    <row r="326" ht="16.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E326" s="20"/>
      <c r="AF326" s="20"/>
      <c r="AG326" s="20"/>
      <c r="AH326" s="20"/>
      <c r="AI326" s="20"/>
      <c r="AJ326" s="20"/>
      <c r="AK326" s="20"/>
    </row>
    <row r="327" ht="16.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E327" s="20"/>
      <c r="AF327" s="20"/>
      <c r="AG327" s="20"/>
      <c r="AH327" s="20"/>
      <c r="AI327" s="20"/>
      <c r="AJ327" s="20"/>
      <c r="AK327" s="20"/>
    </row>
    <row r="328" ht="16.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E328" s="20"/>
      <c r="AF328" s="20"/>
      <c r="AG328" s="20"/>
      <c r="AH328" s="20"/>
      <c r="AI328" s="20"/>
      <c r="AJ328" s="20"/>
      <c r="AK328" s="20"/>
    </row>
    <row r="329" ht="16.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E329" s="20"/>
      <c r="AF329" s="20"/>
      <c r="AG329" s="20"/>
      <c r="AH329" s="20"/>
      <c r="AI329" s="20"/>
      <c r="AJ329" s="20"/>
      <c r="AK329" s="20"/>
    </row>
    <row r="330" ht="16.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E330" s="20"/>
      <c r="AF330" s="20"/>
      <c r="AG330" s="20"/>
      <c r="AH330" s="20"/>
      <c r="AI330" s="20"/>
      <c r="AJ330" s="20"/>
      <c r="AK330" s="20"/>
    </row>
    <row r="331" ht="16.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E331" s="20"/>
      <c r="AF331" s="20"/>
      <c r="AG331" s="20"/>
      <c r="AH331" s="20"/>
      <c r="AI331" s="20"/>
      <c r="AJ331" s="20"/>
      <c r="AK331" s="20"/>
    </row>
    <row r="332" ht="16.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E332" s="20"/>
      <c r="AF332" s="20"/>
      <c r="AG332" s="20"/>
      <c r="AH332" s="20"/>
      <c r="AI332" s="20"/>
      <c r="AJ332" s="20"/>
      <c r="AK332" s="20"/>
    </row>
    <row r="333" ht="16.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E333" s="20"/>
      <c r="AF333" s="20"/>
      <c r="AG333" s="20"/>
      <c r="AH333" s="20"/>
      <c r="AI333" s="20"/>
      <c r="AJ333" s="20"/>
      <c r="AK333" s="20"/>
    </row>
    <row r="334" ht="16.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E334" s="20"/>
      <c r="AF334" s="20"/>
      <c r="AG334" s="20"/>
      <c r="AH334" s="20"/>
      <c r="AI334" s="20"/>
      <c r="AJ334" s="20"/>
      <c r="AK334" s="20"/>
    </row>
    <row r="335" ht="16.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E335" s="20"/>
      <c r="AF335" s="20"/>
      <c r="AG335" s="20"/>
      <c r="AH335" s="20"/>
      <c r="AI335" s="20"/>
      <c r="AJ335" s="20"/>
      <c r="AK335" s="20"/>
    </row>
    <row r="336" ht="16.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E336" s="20"/>
      <c r="AF336" s="20"/>
      <c r="AG336" s="20"/>
      <c r="AH336" s="20"/>
      <c r="AI336" s="20"/>
      <c r="AJ336" s="20"/>
      <c r="AK336" s="20"/>
    </row>
    <row r="337" ht="16.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E337" s="20"/>
      <c r="AF337" s="20"/>
      <c r="AG337" s="20"/>
      <c r="AH337" s="20"/>
      <c r="AI337" s="20"/>
      <c r="AJ337" s="20"/>
      <c r="AK337" s="20"/>
    </row>
    <row r="338" ht="16.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E338" s="20"/>
      <c r="AF338" s="20"/>
      <c r="AG338" s="20"/>
      <c r="AH338" s="20"/>
      <c r="AI338" s="20"/>
      <c r="AJ338" s="20"/>
      <c r="AK338" s="20"/>
    </row>
    <row r="339" ht="16.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E339" s="20"/>
      <c r="AF339" s="20"/>
      <c r="AG339" s="20"/>
      <c r="AH339" s="20"/>
      <c r="AI339" s="20"/>
      <c r="AJ339" s="20"/>
      <c r="AK339" s="20"/>
    </row>
    <row r="340" ht="16.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E340" s="20"/>
      <c r="AF340" s="20"/>
      <c r="AG340" s="20"/>
      <c r="AH340" s="20"/>
      <c r="AI340" s="20"/>
      <c r="AJ340" s="20"/>
      <c r="AK340" s="20"/>
    </row>
    <row r="341" ht="16.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E341" s="20"/>
      <c r="AF341" s="20"/>
      <c r="AG341" s="20"/>
      <c r="AH341" s="20"/>
      <c r="AI341" s="20"/>
      <c r="AJ341" s="20"/>
      <c r="AK341" s="20"/>
    </row>
    <row r="342" ht="16.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E342" s="20"/>
      <c r="AF342" s="20"/>
      <c r="AG342" s="20"/>
      <c r="AH342" s="20"/>
      <c r="AI342" s="20"/>
      <c r="AJ342" s="20"/>
      <c r="AK342" s="20"/>
    </row>
    <row r="343" ht="16.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E343" s="20"/>
      <c r="AF343" s="20"/>
      <c r="AG343" s="20"/>
      <c r="AH343" s="20"/>
      <c r="AI343" s="20"/>
      <c r="AJ343" s="20"/>
      <c r="AK343" s="20"/>
    </row>
    <row r="344" ht="16.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E344" s="20"/>
      <c r="AF344" s="20"/>
      <c r="AG344" s="20"/>
      <c r="AH344" s="20"/>
      <c r="AI344" s="20"/>
      <c r="AJ344" s="20"/>
      <c r="AK344" s="20"/>
    </row>
    <row r="345" ht="16.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E345" s="20"/>
      <c r="AF345" s="20"/>
      <c r="AG345" s="20"/>
      <c r="AH345" s="20"/>
      <c r="AI345" s="20"/>
      <c r="AJ345" s="20"/>
      <c r="AK345" s="20"/>
    </row>
    <row r="346" ht="16.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E346" s="20"/>
      <c r="AF346" s="20"/>
      <c r="AG346" s="20"/>
      <c r="AH346" s="20"/>
      <c r="AI346" s="20"/>
      <c r="AJ346" s="20"/>
      <c r="AK346" s="20"/>
    </row>
    <row r="347" ht="16.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E347" s="20"/>
      <c r="AF347" s="20"/>
      <c r="AG347" s="20"/>
      <c r="AH347" s="20"/>
      <c r="AI347" s="20"/>
      <c r="AJ347" s="20"/>
      <c r="AK347" s="20"/>
    </row>
    <row r="348" ht="16.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E348" s="20"/>
      <c r="AF348" s="20"/>
      <c r="AG348" s="20"/>
      <c r="AH348" s="20"/>
      <c r="AI348" s="20"/>
      <c r="AJ348" s="20"/>
      <c r="AK348" s="20"/>
    </row>
    <row r="349" ht="16.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E349" s="20"/>
      <c r="AF349" s="20"/>
      <c r="AG349" s="20"/>
      <c r="AH349" s="20"/>
      <c r="AI349" s="20"/>
      <c r="AJ349" s="20"/>
      <c r="AK349" s="20"/>
    </row>
    <row r="350" ht="16.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E350" s="20"/>
      <c r="AF350" s="20"/>
      <c r="AG350" s="20"/>
      <c r="AH350" s="20"/>
      <c r="AI350" s="20"/>
      <c r="AJ350" s="20"/>
      <c r="AK350" s="20"/>
    </row>
    <row r="351" ht="16.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E351" s="20"/>
      <c r="AF351" s="20"/>
      <c r="AG351" s="20"/>
      <c r="AH351" s="20"/>
      <c r="AI351" s="20"/>
      <c r="AJ351" s="20"/>
      <c r="AK351" s="20"/>
    </row>
    <row r="352" ht="16.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E352" s="20"/>
      <c r="AF352" s="20"/>
      <c r="AG352" s="20"/>
      <c r="AH352" s="20"/>
      <c r="AI352" s="20"/>
      <c r="AJ352" s="20"/>
      <c r="AK352" s="20"/>
    </row>
    <row r="353" ht="16.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E353" s="20"/>
      <c r="AF353" s="20"/>
      <c r="AG353" s="20"/>
      <c r="AH353" s="20"/>
      <c r="AI353" s="20"/>
      <c r="AJ353" s="20"/>
      <c r="AK353" s="20"/>
    </row>
    <row r="354" ht="16.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E354" s="20"/>
      <c r="AF354" s="20"/>
      <c r="AG354" s="20"/>
      <c r="AH354" s="20"/>
      <c r="AI354" s="20"/>
      <c r="AJ354" s="20"/>
      <c r="AK354" s="20"/>
    </row>
    <row r="355" ht="16.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E355" s="20"/>
      <c r="AF355" s="20"/>
      <c r="AG355" s="20"/>
      <c r="AH355" s="20"/>
      <c r="AI355" s="20"/>
      <c r="AJ355" s="20"/>
      <c r="AK355" s="20"/>
    </row>
    <row r="356" ht="16.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E356" s="20"/>
      <c r="AF356" s="20"/>
      <c r="AG356" s="20"/>
      <c r="AH356" s="20"/>
      <c r="AI356" s="20"/>
      <c r="AJ356" s="20"/>
      <c r="AK356" s="20"/>
    </row>
    <row r="357" ht="16.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E357" s="20"/>
      <c r="AF357" s="20"/>
      <c r="AG357" s="20"/>
      <c r="AH357" s="20"/>
      <c r="AI357" s="20"/>
      <c r="AJ357" s="20"/>
      <c r="AK357" s="20"/>
    </row>
    <row r="358" ht="16.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E358" s="20"/>
      <c r="AF358" s="20"/>
      <c r="AG358" s="20"/>
      <c r="AH358" s="20"/>
      <c r="AI358" s="20"/>
      <c r="AJ358" s="20"/>
      <c r="AK358" s="20"/>
    </row>
    <row r="359" ht="16.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E359" s="20"/>
      <c r="AF359" s="20"/>
      <c r="AG359" s="20"/>
      <c r="AH359" s="20"/>
      <c r="AI359" s="20"/>
      <c r="AJ359" s="20"/>
      <c r="AK359" s="20"/>
    </row>
    <row r="360" ht="16.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E360" s="20"/>
      <c r="AF360" s="20"/>
      <c r="AG360" s="20"/>
      <c r="AH360" s="20"/>
      <c r="AI360" s="20"/>
      <c r="AJ360" s="20"/>
      <c r="AK360" s="20"/>
    </row>
    <row r="361" ht="16.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E361" s="20"/>
      <c r="AF361" s="20"/>
      <c r="AG361" s="20"/>
      <c r="AH361" s="20"/>
      <c r="AI361" s="20"/>
      <c r="AJ361" s="20"/>
      <c r="AK361" s="20"/>
    </row>
    <row r="362" ht="16.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E362" s="20"/>
      <c r="AF362" s="20"/>
      <c r="AG362" s="20"/>
      <c r="AH362" s="20"/>
      <c r="AI362" s="20"/>
      <c r="AJ362" s="20"/>
      <c r="AK362" s="20"/>
    </row>
    <row r="363" ht="16.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E363" s="20"/>
      <c r="AF363" s="20"/>
      <c r="AG363" s="20"/>
      <c r="AH363" s="20"/>
      <c r="AI363" s="20"/>
      <c r="AJ363" s="20"/>
      <c r="AK363" s="20"/>
    </row>
    <row r="364" ht="16.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E364" s="20"/>
      <c r="AF364" s="20"/>
      <c r="AG364" s="20"/>
      <c r="AH364" s="20"/>
      <c r="AI364" s="20"/>
      <c r="AJ364" s="20"/>
      <c r="AK364" s="20"/>
    </row>
    <row r="365" ht="16.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E365" s="20"/>
      <c r="AF365" s="20"/>
      <c r="AG365" s="20"/>
      <c r="AH365" s="20"/>
      <c r="AI365" s="20"/>
      <c r="AJ365" s="20"/>
      <c r="AK365" s="20"/>
    </row>
    <row r="366" ht="16.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E366" s="20"/>
      <c r="AF366" s="20"/>
      <c r="AG366" s="20"/>
      <c r="AH366" s="20"/>
      <c r="AI366" s="20"/>
      <c r="AJ366" s="20"/>
      <c r="AK366" s="20"/>
    </row>
    <row r="367" ht="16.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E367" s="20"/>
      <c r="AF367" s="20"/>
      <c r="AG367" s="20"/>
      <c r="AH367" s="20"/>
      <c r="AI367" s="20"/>
      <c r="AJ367" s="20"/>
      <c r="AK367" s="20"/>
    </row>
    <row r="368" ht="16.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E368" s="20"/>
      <c r="AF368" s="20"/>
      <c r="AG368" s="20"/>
      <c r="AH368" s="20"/>
      <c r="AI368" s="20"/>
      <c r="AJ368" s="20"/>
      <c r="AK368" s="20"/>
    </row>
    <row r="369" ht="16.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E369" s="20"/>
      <c r="AF369" s="20"/>
      <c r="AG369" s="20"/>
      <c r="AH369" s="20"/>
      <c r="AI369" s="20"/>
      <c r="AJ369" s="20"/>
      <c r="AK369" s="20"/>
    </row>
    <row r="370" ht="16.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E370" s="20"/>
      <c r="AF370" s="20"/>
      <c r="AG370" s="20"/>
      <c r="AH370" s="20"/>
      <c r="AI370" s="20"/>
      <c r="AJ370" s="20"/>
      <c r="AK370" s="20"/>
    </row>
    <row r="371" ht="16.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E371" s="20"/>
      <c r="AF371" s="20"/>
      <c r="AG371" s="20"/>
      <c r="AH371" s="20"/>
      <c r="AI371" s="20"/>
      <c r="AJ371" s="20"/>
      <c r="AK371" s="20"/>
    </row>
    <row r="372" ht="16.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E372" s="20"/>
      <c r="AF372" s="20"/>
      <c r="AG372" s="20"/>
      <c r="AH372" s="20"/>
      <c r="AI372" s="20"/>
      <c r="AJ372" s="20"/>
      <c r="AK372" s="20"/>
    </row>
    <row r="373" ht="16.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E373" s="20"/>
      <c r="AF373" s="20"/>
      <c r="AG373" s="20"/>
      <c r="AH373" s="20"/>
      <c r="AI373" s="20"/>
      <c r="AJ373" s="20"/>
      <c r="AK373" s="20"/>
    </row>
    <row r="374" ht="16.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E374" s="20"/>
      <c r="AF374" s="20"/>
      <c r="AG374" s="20"/>
      <c r="AH374" s="20"/>
      <c r="AI374" s="20"/>
      <c r="AJ374" s="20"/>
      <c r="AK374" s="20"/>
    </row>
    <row r="375" ht="16.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E375" s="20"/>
      <c r="AF375" s="20"/>
      <c r="AG375" s="20"/>
      <c r="AH375" s="20"/>
      <c r="AI375" s="20"/>
      <c r="AJ375" s="20"/>
      <c r="AK375" s="20"/>
    </row>
    <row r="376" ht="16.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E376" s="20"/>
      <c r="AF376" s="20"/>
      <c r="AG376" s="20"/>
      <c r="AH376" s="20"/>
      <c r="AI376" s="20"/>
      <c r="AJ376" s="20"/>
      <c r="AK376" s="20"/>
    </row>
    <row r="377" ht="16.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E377" s="20"/>
      <c r="AF377" s="20"/>
      <c r="AG377" s="20"/>
      <c r="AH377" s="20"/>
      <c r="AI377" s="20"/>
      <c r="AJ377" s="20"/>
      <c r="AK377" s="20"/>
    </row>
    <row r="378" ht="16.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E378" s="20"/>
      <c r="AF378" s="20"/>
      <c r="AG378" s="20"/>
      <c r="AH378" s="20"/>
      <c r="AI378" s="20"/>
      <c r="AJ378" s="20"/>
      <c r="AK378" s="20"/>
    </row>
    <row r="379" ht="16.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E379" s="20"/>
      <c r="AF379" s="20"/>
      <c r="AG379" s="20"/>
      <c r="AH379" s="20"/>
      <c r="AI379" s="20"/>
      <c r="AJ379" s="20"/>
      <c r="AK379" s="20"/>
    </row>
    <row r="380" ht="16.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E380" s="20"/>
      <c r="AF380" s="20"/>
      <c r="AG380" s="20"/>
      <c r="AH380" s="20"/>
      <c r="AI380" s="20"/>
      <c r="AJ380" s="20"/>
      <c r="AK380" s="20"/>
    </row>
    <row r="381" ht="16.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E381" s="20"/>
      <c r="AF381" s="20"/>
      <c r="AG381" s="20"/>
      <c r="AH381" s="20"/>
      <c r="AI381" s="20"/>
      <c r="AJ381" s="20"/>
      <c r="AK381" s="20"/>
    </row>
    <row r="382" ht="16.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E382" s="20"/>
      <c r="AF382" s="20"/>
      <c r="AG382" s="20"/>
      <c r="AH382" s="20"/>
      <c r="AI382" s="20"/>
      <c r="AJ382" s="20"/>
      <c r="AK382" s="20"/>
    </row>
    <row r="383" ht="16.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E383" s="20"/>
      <c r="AF383" s="20"/>
      <c r="AG383" s="20"/>
      <c r="AH383" s="20"/>
      <c r="AI383" s="20"/>
      <c r="AJ383" s="20"/>
      <c r="AK383" s="20"/>
    </row>
    <row r="384" ht="16.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E384" s="20"/>
      <c r="AF384" s="20"/>
      <c r="AG384" s="20"/>
      <c r="AH384" s="20"/>
      <c r="AI384" s="20"/>
      <c r="AJ384" s="20"/>
      <c r="AK384" s="20"/>
    </row>
    <row r="385" ht="16.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E385" s="20"/>
      <c r="AF385" s="20"/>
      <c r="AG385" s="20"/>
      <c r="AH385" s="20"/>
      <c r="AI385" s="20"/>
      <c r="AJ385" s="20"/>
      <c r="AK385" s="20"/>
    </row>
    <row r="386" ht="16.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E386" s="20"/>
      <c r="AF386" s="20"/>
      <c r="AG386" s="20"/>
      <c r="AH386" s="20"/>
      <c r="AI386" s="20"/>
      <c r="AJ386" s="20"/>
      <c r="AK386" s="20"/>
    </row>
    <row r="387" ht="16.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E387" s="20"/>
      <c r="AF387" s="20"/>
      <c r="AG387" s="20"/>
      <c r="AH387" s="20"/>
      <c r="AI387" s="20"/>
      <c r="AJ387" s="20"/>
      <c r="AK387" s="20"/>
    </row>
    <row r="388" ht="16.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E388" s="20"/>
      <c r="AF388" s="20"/>
      <c r="AG388" s="20"/>
      <c r="AH388" s="20"/>
      <c r="AI388" s="20"/>
      <c r="AJ388" s="20"/>
      <c r="AK388" s="20"/>
    </row>
    <row r="389" ht="16.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E389" s="20"/>
      <c r="AF389" s="20"/>
      <c r="AG389" s="20"/>
      <c r="AH389" s="20"/>
      <c r="AI389" s="20"/>
      <c r="AJ389" s="20"/>
      <c r="AK389" s="20"/>
    </row>
    <row r="390" ht="16.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E390" s="20"/>
      <c r="AF390" s="20"/>
      <c r="AG390" s="20"/>
      <c r="AH390" s="20"/>
      <c r="AI390" s="20"/>
      <c r="AJ390" s="20"/>
      <c r="AK390" s="20"/>
    </row>
    <row r="391" ht="16.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E391" s="20"/>
      <c r="AF391" s="20"/>
      <c r="AG391" s="20"/>
      <c r="AH391" s="20"/>
      <c r="AI391" s="20"/>
      <c r="AJ391" s="20"/>
      <c r="AK391" s="20"/>
    </row>
    <row r="392" ht="16.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E392" s="20"/>
      <c r="AF392" s="20"/>
      <c r="AG392" s="20"/>
      <c r="AH392" s="20"/>
      <c r="AI392" s="20"/>
      <c r="AJ392" s="20"/>
      <c r="AK392" s="20"/>
    </row>
    <row r="393" ht="16.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E393" s="20"/>
      <c r="AF393" s="20"/>
      <c r="AG393" s="20"/>
      <c r="AH393" s="20"/>
      <c r="AI393" s="20"/>
      <c r="AJ393" s="20"/>
      <c r="AK393" s="20"/>
    </row>
    <row r="394" ht="16.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E394" s="20"/>
      <c r="AF394" s="20"/>
      <c r="AG394" s="20"/>
      <c r="AH394" s="20"/>
      <c r="AI394" s="20"/>
      <c r="AJ394" s="20"/>
      <c r="AK394" s="20"/>
    </row>
    <row r="395" ht="16.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E395" s="20"/>
      <c r="AF395" s="20"/>
      <c r="AG395" s="20"/>
      <c r="AH395" s="20"/>
      <c r="AI395" s="20"/>
      <c r="AJ395" s="20"/>
      <c r="AK395" s="20"/>
    </row>
    <row r="396" ht="16.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E396" s="20"/>
      <c r="AF396" s="20"/>
      <c r="AG396" s="20"/>
      <c r="AH396" s="20"/>
      <c r="AI396" s="20"/>
      <c r="AJ396" s="20"/>
      <c r="AK396" s="20"/>
    </row>
    <row r="397" ht="16.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E397" s="20"/>
      <c r="AF397" s="20"/>
      <c r="AG397" s="20"/>
      <c r="AH397" s="20"/>
      <c r="AI397" s="20"/>
      <c r="AJ397" s="20"/>
      <c r="AK397" s="20"/>
    </row>
    <row r="398" ht="16.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E398" s="20"/>
      <c r="AF398" s="20"/>
      <c r="AG398" s="20"/>
      <c r="AH398" s="20"/>
      <c r="AI398" s="20"/>
      <c r="AJ398" s="20"/>
      <c r="AK398" s="20"/>
    </row>
    <row r="399" ht="16.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E399" s="20"/>
      <c r="AF399" s="20"/>
      <c r="AG399" s="20"/>
      <c r="AH399" s="20"/>
      <c r="AI399" s="20"/>
      <c r="AJ399" s="20"/>
      <c r="AK399" s="20"/>
    </row>
    <row r="400" ht="16.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E400" s="20"/>
      <c r="AF400" s="20"/>
      <c r="AG400" s="20"/>
      <c r="AH400" s="20"/>
      <c r="AI400" s="20"/>
      <c r="AJ400" s="20"/>
      <c r="AK400" s="20"/>
    </row>
    <row r="401" ht="16.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E401" s="20"/>
      <c r="AF401" s="20"/>
      <c r="AG401" s="20"/>
      <c r="AH401" s="20"/>
      <c r="AI401" s="20"/>
      <c r="AJ401" s="20"/>
      <c r="AK401" s="20"/>
    </row>
    <row r="402" ht="16.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E402" s="20"/>
      <c r="AF402" s="20"/>
      <c r="AG402" s="20"/>
      <c r="AH402" s="20"/>
      <c r="AI402" s="20"/>
      <c r="AJ402" s="20"/>
      <c r="AK402" s="20"/>
    </row>
    <row r="403" ht="16.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E403" s="20"/>
      <c r="AF403" s="20"/>
      <c r="AG403" s="20"/>
      <c r="AH403" s="20"/>
      <c r="AI403" s="20"/>
      <c r="AJ403" s="20"/>
      <c r="AK403" s="20"/>
    </row>
    <row r="404" ht="16.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E404" s="20"/>
      <c r="AF404" s="20"/>
      <c r="AG404" s="20"/>
      <c r="AH404" s="20"/>
      <c r="AI404" s="20"/>
      <c r="AJ404" s="20"/>
      <c r="AK404" s="20"/>
    </row>
    <row r="405" ht="16.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E405" s="20"/>
      <c r="AF405" s="20"/>
      <c r="AG405" s="20"/>
      <c r="AH405" s="20"/>
      <c r="AI405" s="20"/>
      <c r="AJ405" s="20"/>
      <c r="AK405" s="20"/>
    </row>
    <row r="406" ht="16.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E406" s="20"/>
      <c r="AF406" s="20"/>
      <c r="AG406" s="20"/>
      <c r="AH406" s="20"/>
      <c r="AI406" s="20"/>
      <c r="AJ406" s="20"/>
      <c r="AK406" s="20"/>
    </row>
    <row r="407" ht="16.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E407" s="20"/>
      <c r="AF407" s="20"/>
      <c r="AG407" s="20"/>
      <c r="AH407" s="20"/>
      <c r="AI407" s="20"/>
      <c r="AJ407" s="20"/>
      <c r="AK407" s="20"/>
    </row>
    <row r="408" ht="16.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E408" s="20"/>
      <c r="AF408" s="20"/>
      <c r="AG408" s="20"/>
      <c r="AH408" s="20"/>
      <c r="AI408" s="20"/>
      <c r="AJ408" s="20"/>
      <c r="AK408" s="20"/>
    </row>
    <row r="409" ht="16.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E409" s="20"/>
      <c r="AF409" s="20"/>
      <c r="AG409" s="20"/>
      <c r="AH409" s="20"/>
      <c r="AI409" s="20"/>
      <c r="AJ409" s="20"/>
      <c r="AK409" s="20"/>
    </row>
    <row r="410" ht="16.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E410" s="20"/>
      <c r="AF410" s="20"/>
      <c r="AG410" s="20"/>
      <c r="AH410" s="20"/>
      <c r="AI410" s="20"/>
      <c r="AJ410" s="20"/>
      <c r="AK410" s="20"/>
    </row>
    <row r="411" ht="16.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E411" s="20"/>
      <c r="AF411" s="20"/>
      <c r="AG411" s="20"/>
      <c r="AH411" s="20"/>
      <c r="AI411" s="20"/>
      <c r="AJ411" s="20"/>
      <c r="AK411" s="20"/>
    </row>
    <row r="412" ht="16.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E412" s="20"/>
      <c r="AF412" s="20"/>
      <c r="AG412" s="20"/>
      <c r="AH412" s="20"/>
      <c r="AI412" s="20"/>
      <c r="AJ412" s="20"/>
      <c r="AK412" s="20"/>
    </row>
    <row r="413" ht="16.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E413" s="20"/>
      <c r="AF413" s="20"/>
      <c r="AG413" s="20"/>
      <c r="AH413" s="20"/>
      <c r="AI413" s="20"/>
      <c r="AJ413" s="20"/>
      <c r="AK413" s="20"/>
    </row>
    <row r="414" ht="16.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E414" s="20"/>
      <c r="AF414" s="20"/>
      <c r="AG414" s="20"/>
      <c r="AH414" s="20"/>
      <c r="AI414" s="20"/>
      <c r="AJ414" s="20"/>
      <c r="AK414" s="20"/>
    </row>
    <row r="415" ht="16.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E415" s="20"/>
      <c r="AF415" s="20"/>
      <c r="AG415" s="20"/>
      <c r="AH415" s="20"/>
      <c r="AI415" s="20"/>
      <c r="AJ415" s="20"/>
      <c r="AK415" s="20"/>
    </row>
    <row r="416" ht="16.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E416" s="20"/>
      <c r="AF416" s="20"/>
      <c r="AG416" s="20"/>
      <c r="AH416" s="20"/>
      <c r="AI416" s="20"/>
      <c r="AJ416" s="20"/>
      <c r="AK416" s="20"/>
    </row>
    <row r="417" ht="16.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E417" s="20"/>
      <c r="AF417" s="20"/>
      <c r="AG417" s="20"/>
      <c r="AH417" s="20"/>
      <c r="AI417" s="20"/>
      <c r="AJ417" s="20"/>
      <c r="AK417" s="20"/>
    </row>
    <row r="418" ht="16.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E418" s="20"/>
      <c r="AF418" s="20"/>
      <c r="AG418" s="20"/>
      <c r="AH418" s="20"/>
      <c r="AI418" s="20"/>
      <c r="AJ418" s="20"/>
      <c r="AK418" s="20"/>
    </row>
    <row r="419" ht="16.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E419" s="20"/>
      <c r="AF419" s="20"/>
      <c r="AG419" s="20"/>
      <c r="AH419" s="20"/>
      <c r="AI419" s="20"/>
      <c r="AJ419" s="20"/>
      <c r="AK419" s="20"/>
    </row>
    <row r="420" ht="16.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E420" s="20"/>
      <c r="AF420" s="20"/>
      <c r="AG420" s="20"/>
      <c r="AH420" s="20"/>
      <c r="AI420" s="20"/>
      <c r="AJ420" s="20"/>
      <c r="AK420" s="20"/>
    </row>
    <row r="421" ht="16.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E421" s="20"/>
      <c r="AF421" s="20"/>
      <c r="AG421" s="20"/>
      <c r="AH421" s="20"/>
      <c r="AI421" s="20"/>
      <c r="AJ421" s="20"/>
      <c r="AK421" s="20"/>
    </row>
    <row r="422" ht="16.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E422" s="20"/>
      <c r="AF422" s="20"/>
      <c r="AG422" s="20"/>
      <c r="AH422" s="20"/>
      <c r="AI422" s="20"/>
      <c r="AJ422" s="20"/>
      <c r="AK422" s="20"/>
    </row>
    <row r="423" ht="16.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E423" s="20"/>
      <c r="AF423" s="20"/>
      <c r="AG423" s="20"/>
      <c r="AH423" s="20"/>
      <c r="AI423" s="20"/>
      <c r="AJ423" s="20"/>
      <c r="AK423" s="20"/>
    </row>
    <row r="424" ht="16.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E424" s="20"/>
      <c r="AF424" s="20"/>
      <c r="AG424" s="20"/>
      <c r="AH424" s="20"/>
      <c r="AI424" s="20"/>
      <c r="AJ424" s="20"/>
      <c r="AK424" s="20"/>
    </row>
    <row r="425" ht="16.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E425" s="20"/>
      <c r="AF425" s="20"/>
      <c r="AG425" s="20"/>
      <c r="AH425" s="20"/>
      <c r="AI425" s="20"/>
      <c r="AJ425" s="20"/>
      <c r="AK425" s="20"/>
    </row>
    <row r="426" ht="16.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E426" s="20"/>
      <c r="AF426" s="20"/>
      <c r="AG426" s="20"/>
      <c r="AH426" s="20"/>
      <c r="AI426" s="20"/>
      <c r="AJ426" s="20"/>
      <c r="AK426" s="20"/>
    </row>
    <row r="427" ht="16.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E427" s="20"/>
      <c r="AF427" s="20"/>
      <c r="AG427" s="20"/>
      <c r="AH427" s="20"/>
      <c r="AI427" s="20"/>
      <c r="AJ427" s="20"/>
      <c r="AK427" s="20"/>
    </row>
    <row r="428" ht="16.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E428" s="20"/>
      <c r="AF428" s="20"/>
      <c r="AG428" s="20"/>
      <c r="AH428" s="20"/>
      <c r="AI428" s="20"/>
      <c r="AJ428" s="20"/>
      <c r="AK428" s="20"/>
    </row>
    <row r="429" ht="16.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E429" s="20"/>
      <c r="AF429" s="20"/>
      <c r="AG429" s="20"/>
      <c r="AH429" s="20"/>
      <c r="AI429" s="20"/>
      <c r="AJ429" s="20"/>
      <c r="AK429" s="20"/>
    </row>
    <row r="430" ht="16.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E430" s="20"/>
      <c r="AF430" s="20"/>
      <c r="AG430" s="20"/>
      <c r="AH430" s="20"/>
      <c r="AI430" s="20"/>
      <c r="AJ430" s="20"/>
      <c r="AK430" s="20"/>
    </row>
    <row r="431" ht="16.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E431" s="20"/>
      <c r="AF431" s="20"/>
      <c r="AG431" s="20"/>
      <c r="AH431" s="20"/>
      <c r="AI431" s="20"/>
      <c r="AJ431" s="20"/>
      <c r="AK431" s="20"/>
    </row>
    <row r="432" ht="16.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E432" s="20"/>
      <c r="AF432" s="20"/>
      <c r="AG432" s="20"/>
      <c r="AH432" s="20"/>
      <c r="AI432" s="20"/>
      <c r="AJ432" s="20"/>
      <c r="AK432" s="20"/>
    </row>
    <row r="433" ht="16.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E433" s="20"/>
      <c r="AF433" s="20"/>
      <c r="AG433" s="20"/>
      <c r="AH433" s="20"/>
      <c r="AI433" s="20"/>
      <c r="AJ433" s="20"/>
      <c r="AK433" s="20"/>
    </row>
    <row r="434" ht="16.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E434" s="20"/>
      <c r="AF434" s="20"/>
      <c r="AG434" s="20"/>
      <c r="AH434" s="20"/>
      <c r="AI434" s="20"/>
      <c r="AJ434" s="20"/>
      <c r="AK434" s="20"/>
    </row>
    <row r="435" ht="16.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E435" s="20"/>
      <c r="AF435" s="20"/>
      <c r="AG435" s="20"/>
      <c r="AH435" s="20"/>
      <c r="AI435" s="20"/>
      <c r="AJ435" s="20"/>
      <c r="AK435" s="20"/>
    </row>
    <row r="436" ht="16.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E436" s="20"/>
      <c r="AF436" s="20"/>
      <c r="AG436" s="20"/>
      <c r="AH436" s="20"/>
      <c r="AI436" s="20"/>
      <c r="AJ436" s="20"/>
      <c r="AK436" s="20"/>
    </row>
    <row r="437" ht="16.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E437" s="20"/>
      <c r="AF437" s="20"/>
      <c r="AG437" s="20"/>
      <c r="AH437" s="20"/>
      <c r="AI437" s="20"/>
      <c r="AJ437" s="20"/>
      <c r="AK437" s="20"/>
    </row>
    <row r="438" ht="16.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E438" s="20"/>
      <c r="AF438" s="20"/>
      <c r="AG438" s="20"/>
      <c r="AH438" s="20"/>
      <c r="AI438" s="20"/>
      <c r="AJ438" s="20"/>
      <c r="AK438" s="20"/>
    </row>
    <row r="439" ht="16.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E439" s="20"/>
      <c r="AF439" s="20"/>
      <c r="AG439" s="20"/>
      <c r="AH439" s="20"/>
      <c r="AI439" s="20"/>
      <c r="AJ439" s="20"/>
      <c r="AK439" s="20"/>
    </row>
    <row r="440" ht="16.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E440" s="20"/>
      <c r="AF440" s="20"/>
      <c r="AG440" s="20"/>
      <c r="AH440" s="20"/>
      <c r="AI440" s="20"/>
      <c r="AJ440" s="20"/>
      <c r="AK440" s="20"/>
    </row>
    <row r="441" ht="16.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E441" s="20"/>
      <c r="AF441" s="20"/>
      <c r="AG441" s="20"/>
      <c r="AH441" s="20"/>
      <c r="AI441" s="20"/>
      <c r="AJ441" s="20"/>
      <c r="AK441" s="20"/>
    </row>
    <row r="442" ht="16.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E442" s="20"/>
      <c r="AF442" s="20"/>
      <c r="AG442" s="20"/>
      <c r="AH442" s="20"/>
      <c r="AI442" s="20"/>
      <c r="AJ442" s="20"/>
      <c r="AK442" s="20"/>
    </row>
    <row r="443" ht="16.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E443" s="20"/>
      <c r="AF443" s="20"/>
      <c r="AG443" s="20"/>
      <c r="AH443" s="20"/>
      <c r="AI443" s="20"/>
      <c r="AJ443" s="20"/>
      <c r="AK443" s="20"/>
    </row>
    <row r="444" ht="16.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E444" s="20"/>
      <c r="AF444" s="20"/>
      <c r="AG444" s="20"/>
      <c r="AH444" s="20"/>
      <c r="AI444" s="20"/>
      <c r="AJ444" s="20"/>
      <c r="AK444" s="20"/>
    </row>
    <row r="445" ht="16.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E445" s="20"/>
      <c r="AF445" s="20"/>
      <c r="AG445" s="20"/>
      <c r="AH445" s="20"/>
      <c r="AI445" s="20"/>
      <c r="AJ445" s="20"/>
      <c r="AK445" s="20"/>
    </row>
    <row r="446" ht="16.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E446" s="20"/>
      <c r="AF446" s="20"/>
      <c r="AG446" s="20"/>
      <c r="AH446" s="20"/>
      <c r="AI446" s="20"/>
      <c r="AJ446" s="20"/>
      <c r="AK446" s="20"/>
    </row>
    <row r="447" ht="16.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E447" s="20"/>
      <c r="AF447" s="20"/>
      <c r="AG447" s="20"/>
      <c r="AH447" s="20"/>
      <c r="AI447" s="20"/>
      <c r="AJ447" s="20"/>
      <c r="AK447" s="20"/>
    </row>
    <row r="448" ht="16.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E448" s="20"/>
      <c r="AF448" s="20"/>
      <c r="AG448" s="20"/>
      <c r="AH448" s="20"/>
      <c r="AI448" s="20"/>
      <c r="AJ448" s="20"/>
      <c r="AK448" s="20"/>
    </row>
    <row r="449" ht="16.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E449" s="20"/>
      <c r="AF449" s="20"/>
      <c r="AG449" s="20"/>
      <c r="AH449" s="20"/>
      <c r="AI449" s="20"/>
      <c r="AJ449" s="20"/>
      <c r="AK449" s="20"/>
    </row>
    <row r="450" ht="16.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E450" s="20"/>
      <c r="AF450" s="20"/>
      <c r="AG450" s="20"/>
      <c r="AH450" s="20"/>
      <c r="AI450" s="20"/>
      <c r="AJ450" s="20"/>
      <c r="AK450" s="20"/>
    </row>
    <row r="451" ht="16.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E451" s="20"/>
      <c r="AF451" s="20"/>
      <c r="AG451" s="20"/>
      <c r="AH451" s="20"/>
      <c r="AI451" s="20"/>
      <c r="AJ451" s="20"/>
      <c r="AK451" s="20"/>
    </row>
    <row r="452" ht="16.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E452" s="20"/>
      <c r="AF452" s="20"/>
      <c r="AG452" s="20"/>
      <c r="AH452" s="20"/>
      <c r="AI452" s="20"/>
      <c r="AJ452" s="20"/>
      <c r="AK452" s="20"/>
    </row>
    <row r="453" ht="16.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E453" s="20"/>
      <c r="AF453" s="20"/>
      <c r="AG453" s="20"/>
      <c r="AH453" s="20"/>
      <c r="AI453" s="20"/>
      <c r="AJ453" s="20"/>
      <c r="AK453" s="20"/>
    </row>
    <row r="454" ht="16.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E454" s="20"/>
      <c r="AF454" s="20"/>
      <c r="AG454" s="20"/>
      <c r="AH454" s="20"/>
      <c r="AI454" s="20"/>
      <c r="AJ454" s="20"/>
      <c r="AK454" s="20"/>
    </row>
    <row r="455" ht="16.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E455" s="20"/>
      <c r="AF455" s="20"/>
      <c r="AG455" s="20"/>
      <c r="AH455" s="20"/>
      <c r="AI455" s="20"/>
      <c r="AJ455" s="20"/>
      <c r="AK455" s="20"/>
    </row>
    <row r="456" ht="16.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E456" s="20"/>
      <c r="AF456" s="20"/>
      <c r="AG456" s="20"/>
      <c r="AH456" s="20"/>
      <c r="AI456" s="20"/>
      <c r="AJ456" s="20"/>
      <c r="AK456" s="20"/>
    </row>
    <row r="457" ht="16.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E457" s="20"/>
      <c r="AF457" s="20"/>
      <c r="AG457" s="20"/>
      <c r="AH457" s="20"/>
      <c r="AI457" s="20"/>
      <c r="AJ457" s="20"/>
      <c r="AK457" s="20"/>
    </row>
    <row r="458" ht="16.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E458" s="20"/>
      <c r="AF458" s="20"/>
      <c r="AG458" s="20"/>
      <c r="AH458" s="20"/>
      <c r="AI458" s="20"/>
      <c r="AJ458" s="20"/>
      <c r="AK458" s="20"/>
    </row>
    <row r="459" ht="16.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E459" s="20"/>
      <c r="AF459" s="20"/>
      <c r="AG459" s="20"/>
      <c r="AH459" s="20"/>
      <c r="AI459" s="20"/>
      <c r="AJ459" s="20"/>
      <c r="AK459" s="20"/>
    </row>
    <row r="460" ht="16.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E460" s="20"/>
      <c r="AF460" s="20"/>
      <c r="AG460" s="20"/>
      <c r="AH460" s="20"/>
      <c r="AI460" s="20"/>
      <c r="AJ460" s="20"/>
      <c r="AK460" s="20"/>
    </row>
    <row r="461" ht="16.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E461" s="20"/>
      <c r="AF461" s="20"/>
      <c r="AG461" s="20"/>
      <c r="AH461" s="20"/>
      <c r="AI461" s="20"/>
      <c r="AJ461" s="20"/>
      <c r="AK461" s="20"/>
    </row>
    <row r="462" ht="16.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E462" s="20"/>
      <c r="AF462" s="20"/>
      <c r="AG462" s="20"/>
      <c r="AH462" s="20"/>
      <c r="AI462" s="20"/>
      <c r="AJ462" s="20"/>
      <c r="AK462" s="20"/>
    </row>
    <row r="463" ht="16.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E463" s="20"/>
      <c r="AF463" s="20"/>
      <c r="AG463" s="20"/>
      <c r="AH463" s="20"/>
      <c r="AI463" s="20"/>
      <c r="AJ463" s="20"/>
      <c r="AK463" s="20"/>
    </row>
    <row r="464" ht="16.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E464" s="20"/>
      <c r="AF464" s="20"/>
      <c r="AG464" s="20"/>
      <c r="AH464" s="20"/>
      <c r="AI464" s="20"/>
      <c r="AJ464" s="20"/>
      <c r="AK464" s="20"/>
    </row>
    <row r="465" ht="16.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E465" s="20"/>
      <c r="AF465" s="20"/>
      <c r="AG465" s="20"/>
      <c r="AH465" s="20"/>
      <c r="AI465" s="20"/>
      <c r="AJ465" s="20"/>
      <c r="AK465" s="20"/>
    </row>
    <row r="466" ht="16.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E466" s="20"/>
      <c r="AF466" s="20"/>
      <c r="AG466" s="20"/>
      <c r="AH466" s="20"/>
      <c r="AI466" s="20"/>
      <c r="AJ466" s="20"/>
      <c r="AK466" s="20"/>
    </row>
    <row r="467" ht="16.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E467" s="20"/>
      <c r="AF467" s="20"/>
      <c r="AG467" s="20"/>
      <c r="AH467" s="20"/>
      <c r="AI467" s="20"/>
      <c r="AJ467" s="20"/>
      <c r="AK467" s="20"/>
    </row>
    <row r="468" ht="16.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E468" s="20"/>
      <c r="AF468" s="20"/>
      <c r="AG468" s="20"/>
      <c r="AH468" s="20"/>
      <c r="AI468" s="20"/>
      <c r="AJ468" s="20"/>
      <c r="AK468" s="20"/>
    </row>
    <row r="469" ht="16.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E469" s="20"/>
      <c r="AF469" s="20"/>
      <c r="AG469" s="20"/>
      <c r="AH469" s="20"/>
      <c r="AI469" s="20"/>
      <c r="AJ469" s="20"/>
      <c r="AK469" s="20"/>
    </row>
    <row r="470" ht="16.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E470" s="20"/>
      <c r="AF470" s="20"/>
      <c r="AG470" s="20"/>
      <c r="AH470" s="20"/>
      <c r="AI470" s="20"/>
      <c r="AJ470" s="20"/>
      <c r="AK470" s="20"/>
    </row>
    <row r="471" ht="16.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E471" s="20"/>
      <c r="AF471" s="20"/>
      <c r="AG471" s="20"/>
      <c r="AH471" s="20"/>
      <c r="AI471" s="20"/>
      <c r="AJ471" s="20"/>
      <c r="AK471" s="20"/>
    </row>
    <row r="472" ht="16.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E472" s="20"/>
      <c r="AF472" s="20"/>
      <c r="AG472" s="20"/>
      <c r="AH472" s="20"/>
      <c r="AI472" s="20"/>
      <c r="AJ472" s="20"/>
      <c r="AK472" s="20"/>
    </row>
    <row r="473" ht="16.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E473" s="20"/>
      <c r="AF473" s="20"/>
      <c r="AG473" s="20"/>
      <c r="AH473" s="20"/>
      <c r="AI473" s="20"/>
      <c r="AJ473" s="20"/>
      <c r="AK473" s="20"/>
    </row>
    <row r="474" ht="16.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E474" s="20"/>
      <c r="AF474" s="20"/>
      <c r="AG474" s="20"/>
      <c r="AH474" s="20"/>
      <c r="AI474" s="20"/>
      <c r="AJ474" s="20"/>
      <c r="AK474" s="20"/>
    </row>
    <row r="475" ht="16.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E475" s="20"/>
      <c r="AF475" s="20"/>
      <c r="AG475" s="20"/>
      <c r="AH475" s="20"/>
      <c r="AI475" s="20"/>
      <c r="AJ475" s="20"/>
      <c r="AK475" s="20"/>
    </row>
    <row r="476" ht="16.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E476" s="20"/>
      <c r="AF476" s="20"/>
      <c r="AG476" s="20"/>
      <c r="AH476" s="20"/>
      <c r="AI476" s="20"/>
      <c r="AJ476" s="20"/>
      <c r="AK476" s="20"/>
    </row>
    <row r="477" ht="16.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E477" s="20"/>
      <c r="AF477" s="20"/>
      <c r="AG477" s="20"/>
      <c r="AH477" s="20"/>
      <c r="AI477" s="20"/>
      <c r="AJ477" s="20"/>
      <c r="AK477" s="20"/>
    </row>
    <row r="478" ht="16.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E478" s="20"/>
      <c r="AF478" s="20"/>
      <c r="AG478" s="20"/>
      <c r="AH478" s="20"/>
      <c r="AI478" s="20"/>
      <c r="AJ478" s="20"/>
      <c r="AK478" s="20"/>
    </row>
    <row r="479" ht="16.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E479" s="20"/>
      <c r="AF479" s="20"/>
      <c r="AG479" s="20"/>
      <c r="AH479" s="20"/>
      <c r="AI479" s="20"/>
      <c r="AJ479" s="20"/>
      <c r="AK479" s="20"/>
    </row>
    <row r="480" ht="16.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E480" s="20"/>
      <c r="AF480" s="20"/>
      <c r="AG480" s="20"/>
      <c r="AH480" s="20"/>
      <c r="AI480" s="20"/>
      <c r="AJ480" s="20"/>
      <c r="AK480" s="20"/>
    </row>
    <row r="481" ht="16.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E481" s="20"/>
      <c r="AF481" s="20"/>
      <c r="AG481" s="20"/>
      <c r="AH481" s="20"/>
      <c r="AI481" s="20"/>
      <c r="AJ481" s="20"/>
      <c r="AK481" s="20"/>
    </row>
    <row r="482" ht="16.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E482" s="20"/>
      <c r="AF482" s="20"/>
      <c r="AG482" s="20"/>
      <c r="AH482" s="20"/>
      <c r="AI482" s="20"/>
      <c r="AJ482" s="20"/>
      <c r="AK482" s="20"/>
    </row>
    <row r="483" ht="16.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E483" s="20"/>
      <c r="AF483" s="20"/>
      <c r="AG483" s="20"/>
      <c r="AH483" s="20"/>
      <c r="AI483" s="20"/>
      <c r="AJ483" s="20"/>
      <c r="AK483" s="20"/>
    </row>
    <row r="484" ht="16.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E484" s="20"/>
      <c r="AF484" s="20"/>
      <c r="AG484" s="20"/>
      <c r="AH484" s="20"/>
      <c r="AI484" s="20"/>
      <c r="AJ484" s="20"/>
      <c r="AK484" s="20"/>
    </row>
    <row r="485" ht="16.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E485" s="20"/>
      <c r="AF485" s="20"/>
      <c r="AG485" s="20"/>
      <c r="AH485" s="20"/>
      <c r="AI485" s="20"/>
      <c r="AJ485" s="20"/>
      <c r="AK485" s="20"/>
    </row>
    <row r="486" ht="16.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E486" s="20"/>
      <c r="AF486" s="20"/>
      <c r="AG486" s="20"/>
      <c r="AH486" s="20"/>
      <c r="AI486" s="20"/>
      <c r="AJ486" s="20"/>
      <c r="AK486" s="20"/>
    </row>
    <row r="487" ht="16.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E487" s="20"/>
      <c r="AF487" s="20"/>
      <c r="AG487" s="20"/>
      <c r="AH487" s="20"/>
      <c r="AI487" s="20"/>
      <c r="AJ487" s="20"/>
      <c r="AK487" s="20"/>
    </row>
    <row r="488" ht="16.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E488" s="20"/>
      <c r="AF488" s="20"/>
      <c r="AG488" s="20"/>
      <c r="AH488" s="20"/>
      <c r="AI488" s="20"/>
      <c r="AJ488" s="20"/>
      <c r="AK488" s="20"/>
    </row>
    <row r="489" ht="16.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E489" s="20"/>
      <c r="AF489" s="20"/>
      <c r="AG489" s="20"/>
      <c r="AH489" s="20"/>
      <c r="AI489" s="20"/>
      <c r="AJ489" s="20"/>
      <c r="AK489" s="20"/>
    </row>
    <row r="490" ht="16.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E490" s="20"/>
      <c r="AF490" s="20"/>
      <c r="AG490" s="20"/>
      <c r="AH490" s="20"/>
      <c r="AI490" s="20"/>
      <c r="AJ490" s="20"/>
      <c r="AK490" s="20"/>
    </row>
    <row r="491" ht="16.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E491" s="20"/>
      <c r="AF491" s="20"/>
      <c r="AG491" s="20"/>
      <c r="AH491" s="20"/>
      <c r="AI491" s="20"/>
      <c r="AJ491" s="20"/>
      <c r="AK491" s="20"/>
    </row>
    <row r="492" ht="16.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E492" s="20"/>
      <c r="AF492" s="20"/>
      <c r="AG492" s="20"/>
      <c r="AH492" s="20"/>
      <c r="AI492" s="20"/>
      <c r="AJ492" s="20"/>
      <c r="AK492" s="20"/>
    </row>
    <row r="493" ht="16.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E493" s="20"/>
      <c r="AF493" s="20"/>
      <c r="AG493" s="20"/>
      <c r="AH493" s="20"/>
      <c r="AI493" s="20"/>
      <c r="AJ493" s="20"/>
      <c r="AK493" s="20"/>
    </row>
    <row r="494" ht="16.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E494" s="20"/>
      <c r="AF494" s="20"/>
      <c r="AG494" s="20"/>
      <c r="AH494" s="20"/>
      <c r="AI494" s="20"/>
      <c r="AJ494" s="20"/>
      <c r="AK494" s="20"/>
    </row>
    <row r="495" ht="16.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E495" s="20"/>
      <c r="AF495" s="20"/>
      <c r="AG495" s="20"/>
      <c r="AH495" s="20"/>
      <c r="AI495" s="20"/>
      <c r="AJ495" s="20"/>
      <c r="AK495" s="20"/>
    </row>
    <row r="496" ht="16.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E496" s="20"/>
      <c r="AF496" s="20"/>
      <c r="AG496" s="20"/>
      <c r="AH496" s="20"/>
      <c r="AI496" s="20"/>
      <c r="AJ496" s="20"/>
      <c r="AK496" s="20"/>
    </row>
    <row r="497" ht="16.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E497" s="20"/>
      <c r="AF497" s="20"/>
      <c r="AG497" s="20"/>
      <c r="AH497" s="20"/>
      <c r="AI497" s="20"/>
      <c r="AJ497" s="20"/>
      <c r="AK497" s="20"/>
    </row>
    <row r="498" ht="16.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E498" s="20"/>
      <c r="AF498" s="20"/>
      <c r="AG498" s="20"/>
      <c r="AH498" s="20"/>
      <c r="AI498" s="20"/>
      <c r="AJ498" s="20"/>
      <c r="AK498" s="20"/>
    </row>
    <row r="499" ht="16.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E499" s="20"/>
      <c r="AF499" s="20"/>
      <c r="AG499" s="20"/>
      <c r="AH499" s="20"/>
      <c r="AI499" s="20"/>
      <c r="AJ499" s="20"/>
      <c r="AK499" s="20"/>
    </row>
    <row r="500" ht="16.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E500" s="20"/>
      <c r="AF500" s="20"/>
      <c r="AG500" s="20"/>
      <c r="AH500" s="20"/>
      <c r="AI500" s="20"/>
      <c r="AJ500" s="20"/>
      <c r="AK500" s="20"/>
    </row>
    <row r="501" ht="16.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E501" s="20"/>
      <c r="AF501" s="20"/>
      <c r="AG501" s="20"/>
      <c r="AH501" s="20"/>
      <c r="AI501" s="20"/>
      <c r="AJ501" s="20"/>
      <c r="AK501" s="20"/>
    </row>
    <row r="502" ht="16.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E502" s="20"/>
      <c r="AF502" s="20"/>
      <c r="AG502" s="20"/>
      <c r="AH502" s="20"/>
      <c r="AI502" s="20"/>
      <c r="AJ502" s="20"/>
      <c r="AK502" s="20"/>
    </row>
    <row r="503" ht="16.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E503" s="20"/>
      <c r="AF503" s="20"/>
      <c r="AG503" s="20"/>
      <c r="AH503" s="20"/>
      <c r="AI503" s="20"/>
      <c r="AJ503" s="20"/>
      <c r="AK503" s="20"/>
    </row>
    <row r="504" ht="16.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E504" s="20"/>
      <c r="AF504" s="20"/>
      <c r="AG504" s="20"/>
      <c r="AH504" s="20"/>
      <c r="AI504" s="20"/>
      <c r="AJ504" s="20"/>
      <c r="AK504" s="20"/>
    </row>
    <row r="505" ht="16.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E505" s="20"/>
      <c r="AF505" s="20"/>
      <c r="AG505" s="20"/>
      <c r="AH505" s="20"/>
      <c r="AI505" s="20"/>
      <c r="AJ505" s="20"/>
      <c r="AK505" s="20"/>
    </row>
    <row r="506" ht="16.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E506" s="20"/>
      <c r="AF506" s="20"/>
      <c r="AG506" s="20"/>
      <c r="AH506" s="20"/>
      <c r="AI506" s="20"/>
      <c r="AJ506" s="20"/>
      <c r="AK506" s="20"/>
    </row>
    <row r="507" ht="16.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E507" s="20"/>
      <c r="AF507" s="20"/>
      <c r="AG507" s="20"/>
      <c r="AH507" s="20"/>
      <c r="AI507" s="20"/>
      <c r="AJ507" s="20"/>
      <c r="AK507" s="20"/>
    </row>
    <row r="508" ht="16.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E508" s="20"/>
      <c r="AF508" s="20"/>
      <c r="AG508" s="20"/>
      <c r="AH508" s="20"/>
      <c r="AI508" s="20"/>
      <c r="AJ508" s="20"/>
      <c r="AK508" s="20"/>
    </row>
    <row r="509" ht="16.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E509" s="20"/>
      <c r="AF509" s="20"/>
      <c r="AG509" s="20"/>
      <c r="AH509" s="20"/>
      <c r="AI509" s="20"/>
      <c r="AJ509" s="20"/>
      <c r="AK509" s="20"/>
    </row>
    <row r="510" ht="16.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E510" s="20"/>
      <c r="AF510" s="20"/>
      <c r="AG510" s="20"/>
      <c r="AH510" s="20"/>
      <c r="AI510" s="20"/>
      <c r="AJ510" s="20"/>
      <c r="AK510" s="20"/>
    </row>
    <row r="511" ht="16.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E511" s="20"/>
      <c r="AF511" s="20"/>
      <c r="AG511" s="20"/>
      <c r="AH511" s="20"/>
      <c r="AI511" s="20"/>
      <c r="AJ511" s="20"/>
      <c r="AK511" s="20"/>
    </row>
    <row r="512" ht="16.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E512" s="20"/>
      <c r="AF512" s="20"/>
      <c r="AG512" s="20"/>
      <c r="AH512" s="20"/>
      <c r="AI512" s="20"/>
      <c r="AJ512" s="20"/>
      <c r="AK512" s="20"/>
    </row>
    <row r="513" ht="16.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E513" s="20"/>
      <c r="AF513" s="20"/>
      <c r="AG513" s="20"/>
      <c r="AH513" s="20"/>
      <c r="AI513" s="20"/>
      <c r="AJ513" s="20"/>
      <c r="AK513" s="20"/>
    </row>
    <row r="514" ht="16.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E514" s="20"/>
      <c r="AF514" s="20"/>
      <c r="AG514" s="20"/>
      <c r="AH514" s="20"/>
      <c r="AI514" s="20"/>
      <c r="AJ514" s="20"/>
      <c r="AK514" s="20"/>
    </row>
    <row r="515" ht="16.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E515" s="20"/>
      <c r="AF515" s="20"/>
      <c r="AG515" s="20"/>
      <c r="AH515" s="20"/>
      <c r="AI515" s="20"/>
      <c r="AJ515" s="20"/>
      <c r="AK515" s="20"/>
    </row>
    <row r="516" ht="16.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E516" s="20"/>
      <c r="AF516" s="20"/>
      <c r="AG516" s="20"/>
      <c r="AH516" s="20"/>
      <c r="AI516" s="20"/>
      <c r="AJ516" s="20"/>
      <c r="AK516" s="20"/>
    </row>
    <row r="517" ht="16.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E517" s="20"/>
      <c r="AF517" s="20"/>
      <c r="AG517" s="20"/>
      <c r="AH517" s="20"/>
      <c r="AI517" s="20"/>
      <c r="AJ517" s="20"/>
      <c r="AK517" s="20"/>
    </row>
    <row r="518" ht="16.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E518" s="20"/>
      <c r="AF518" s="20"/>
      <c r="AG518" s="20"/>
      <c r="AH518" s="20"/>
      <c r="AI518" s="20"/>
      <c r="AJ518" s="20"/>
      <c r="AK518" s="20"/>
    </row>
    <row r="519" ht="16.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E519" s="20"/>
      <c r="AF519" s="20"/>
      <c r="AG519" s="20"/>
      <c r="AH519" s="20"/>
      <c r="AI519" s="20"/>
      <c r="AJ519" s="20"/>
      <c r="AK519" s="20"/>
    </row>
    <row r="520" ht="16.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E520" s="20"/>
      <c r="AF520" s="20"/>
      <c r="AG520" s="20"/>
      <c r="AH520" s="20"/>
      <c r="AI520" s="20"/>
      <c r="AJ520" s="20"/>
      <c r="AK520" s="20"/>
    </row>
    <row r="521" ht="16.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E521" s="20"/>
      <c r="AF521" s="20"/>
      <c r="AG521" s="20"/>
      <c r="AH521" s="20"/>
      <c r="AI521" s="20"/>
      <c r="AJ521" s="20"/>
      <c r="AK521" s="20"/>
    </row>
    <row r="522" ht="16.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E522" s="20"/>
      <c r="AF522" s="20"/>
      <c r="AG522" s="20"/>
      <c r="AH522" s="20"/>
      <c r="AI522" s="20"/>
      <c r="AJ522" s="20"/>
      <c r="AK522" s="20"/>
    </row>
    <row r="523" ht="16.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E523" s="20"/>
      <c r="AF523" s="20"/>
      <c r="AG523" s="20"/>
      <c r="AH523" s="20"/>
      <c r="AI523" s="20"/>
      <c r="AJ523" s="20"/>
      <c r="AK523" s="20"/>
    </row>
    <row r="524" ht="16.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E524" s="20"/>
      <c r="AF524" s="20"/>
      <c r="AG524" s="20"/>
      <c r="AH524" s="20"/>
      <c r="AI524" s="20"/>
      <c r="AJ524" s="20"/>
      <c r="AK524" s="20"/>
    </row>
    <row r="525" ht="16.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E525" s="20"/>
      <c r="AF525" s="20"/>
      <c r="AG525" s="20"/>
      <c r="AH525" s="20"/>
      <c r="AI525" s="20"/>
      <c r="AJ525" s="20"/>
      <c r="AK525" s="20"/>
    </row>
    <row r="526" ht="16.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E526" s="20"/>
      <c r="AF526" s="20"/>
      <c r="AG526" s="20"/>
      <c r="AH526" s="20"/>
      <c r="AI526" s="20"/>
      <c r="AJ526" s="20"/>
      <c r="AK526" s="20"/>
    </row>
    <row r="527" ht="16.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E527" s="20"/>
      <c r="AF527" s="20"/>
      <c r="AG527" s="20"/>
      <c r="AH527" s="20"/>
      <c r="AI527" s="20"/>
      <c r="AJ527" s="20"/>
      <c r="AK527" s="20"/>
    </row>
    <row r="528" ht="16.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E528" s="20"/>
      <c r="AF528" s="20"/>
      <c r="AG528" s="20"/>
      <c r="AH528" s="20"/>
      <c r="AI528" s="20"/>
      <c r="AJ528" s="20"/>
      <c r="AK528" s="20"/>
    </row>
    <row r="529" ht="16.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E529" s="20"/>
      <c r="AF529" s="20"/>
      <c r="AG529" s="20"/>
      <c r="AH529" s="20"/>
      <c r="AI529" s="20"/>
      <c r="AJ529" s="20"/>
      <c r="AK529" s="20"/>
    </row>
    <row r="530" ht="16.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E530" s="20"/>
      <c r="AF530" s="20"/>
      <c r="AG530" s="20"/>
      <c r="AH530" s="20"/>
      <c r="AI530" s="20"/>
      <c r="AJ530" s="20"/>
      <c r="AK530" s="20"/>
    </row>
    <row r="531" ht="16.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E531" s="20"/>
      <c r="AF531" s="20"/>
      <c r="AG531" s="20"/>
      <c r="AH531" s="20"/>
      <c r="AI531" s="20"/>
      <c r="AJ531" s="20"/>
      <c r="AK531" s="20"/>
    </row>
    <row r="532" ht="16.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E532" s="20"/>
      <c r="AF532" s="20"/>
      <c r="AG532" s="20"/>
      <c r="AH532" s="20"/>
      <c r="AI532" s="20"/>
      <c r="AJ532" s="20"/>
      <c r="AK532" s="20"/>
    </row>
    <row r="533" ht="16.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E533" s="20"/>
      <c r="AF533" s="20"/>
      <c r="AG533" s="20"/>
      <c r="AH533" s="20"/>
      <c r="AI533" s="20"/>
      <c r="AJ533" s="20"/>
      <c r="AK533" s="20"/>
    </row>
    <row r="534" ht="16.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E534" s="20"/>
      <c r="AF534" s="20"/>
      <c r="AG534" s="20"/>
      <c r="AH534" s="20"/>
      <c r="AI534" s="20"/>
      <c r="AJ534" s="20"/>
      <c r="AK534" s="20"/>
    </row>
    <row r="535" ht="16.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E535" s="20"/>
      <c r="AF535" s="20"/>
      <c r="AG535" s="20"/>
      <c r="AH535" s="20"/>
      <c r="AI535" s="20"/>
      <c r="AJ535" s="20"/>
      <c r="AK535" s="20"/>
    </row>
    <row r="536" ht="16.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E536" s="20"/>
      <c r="AF536" s="20"/>
      <c r="AG536" s="20"/>
      <c r="AH536" s="20"/>
      <c r="AI536" s="20"/>
      <c r="AJ536" s="20"/>
      <c r="AK536" s="20"/>
    </row>
    <row r="537" ht="16.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E537" s="20"/>
      <c r="AF537" s="20"/>
      <c r="AG537" s="20"/>
      <c r="AH537" s="20"/>
      <c r="AI537" s="20"/>
      <c r="AJ537" s="20"/>
      <c r="AK537" s="20"/>
    </row>
    <row r="538" ht="16.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E538" s="20"/>
      <c r="AF538" s="20"/>
      <c r="AG538" s="20"/>
      <c r="AH538" s="20"/>
      <c r="AI538" s="20"/>
      <c r="AJ538" s="20"/>
      <c r="AK538" s="20"/>
    </row>
    <row r="539" ht="16.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E539" s="20"/>
      <c r="AF539" s="20"/>
      <c r="AG539" s="20"/>
      <c r="AH539" s="20"/>
      <c r="AI539" s="20"/>
      <c r="AJ539" s="20"/>
      <c r="AK539" s="20"/>
    </row>
    <row r="540" ht="16.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E540" s="20"/>
      <c r="AF540" s="20"/>
      <c r="AG540" s="20"/>
      <c r="AH540" s="20"/>
      <c r="AI540" s="20"/>
      <c r="AJ540" s="20"/>
      <c r="AK540" s="20"/>
    </row>
    <row r="541" ht="16.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E541" s="20"/>
      <c r="AF541" s="20"/>
      <c r="AG541" s="20"/>
      <c r="AH541" s="20"/>
      <c r="AI541" s="20"/>
      <c r="AJ541" s="20"/>
      <c r="AK541" s="20"/>
    </row>
    <row r="542" ht="16.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E542" s="20"/>
      <c r="AF542" s="20"/>
      <c r="AG542" s="20"/>
      <c r="AH542" s="20"/>
      <c r="AI542" s="20"/>
      <c r="AJ542" s="20"/>
      <c r="AK542" s="20"/>
    </row>
    <row r="543" ht="16.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E543" s="20"/>
      <c r="AF543" s="20"/>
      <c r="AG543" s="20"/>
      <c r="AH543" s="20"/>
      <c r="AI543" s="20"/>
      <c r="AJ543" s="20"/>
      <c r="AK543" s="20"/>
    </row>
    <row r="544" ht="16.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E544" s="20"/>
      <c r="AF544" s="20"/>
      <c r="AG544" s="20"/>
      <c r="AH544" s="20"/>
      <c r="AI544" s="20"/>
      <c r="AJ544" s="20"/>
      <c r="AK544" s="20"/>
    </row>
    <row r="545" ht="16.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E545" s="20"/>
      <c r="AF545" s="20"/>
      <c r="AG545" s="20"/>
      <c r="AH545" s="20"/>
      <c r="AI545" s="20"/>
      <c r="AJ545" s="20"/>
      <c r="AK545" s="20"/>
    </row>
    <row r="546" ht="16.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E546" s="20"/>
      <c r="AF546" s="20"/>
      <c r="AG546" s="20"/>
      <c r="AH546" s="20"/>
      <c r="AI546" s="20"/>
      <c r="AJ546" s="20"/>
      <c r="AK546" s="20"/>
    </row>
    <row r="547" ht="16.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E547" s="20"/>
      <c r="AF547" s="20"/>
      <c r="AG547" s="20"/>
      <c r="AH547" s="20"/>
      <c r="AI547" s="20"/>
      <c r="AJ547" s="20"/>
      <c r="AK547" s="20"/>
    </row>
    <row r="548" ht="16.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E548" s="20"/>
      <c r="AF548" s="20"/>
      <c r="AG548" s="20"/>
      <c r="AH548" s="20"/>
      <c r="AI548" s="20"/>
      <c r="AJ548" s="20"/>
      <c r="AK548" s="20"/>
    </row>
    <row r="549" ht="16.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E549" s="20"/>
      <c r="AF549" s="20"/>
      <c r="AG549" s="20"/>
      <c r="AH549" s="20"/>
      <c r="AI549" s="20"/>
      <c r="AJ549" s="20"/>
      <c r="AK549" s="20"/>
    </row>
    <row r="550" ht="16.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E550" s="20"/>
      <c r="AF550" s="20"/>
      <c r="AG550" s="20"/>
      <c r="AH550" s="20"/>
      <c r="AI550" s="20"/>
      <c r="AJ550" s="20"/>
      <c r="AK550" s="20"/>
    </row>
    <row r="551" ht="16.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E551" s="20"/>
      <c r="AF551" s="20"/>
      <c r="AG551" s="20"/>
      <c r="AH551" s="20"/>
      <c r="AI551" s="20"/>
      <c r="AJ551" s="20"/>
      <c r="AK551" s="20"/>
    </row>
    <row r="552" ht="16.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E552" s="20"/>
      <c r="AF552" s="20"/>
      <c r="AG552" s="20"/>
      <c r="AH552" s="20"/>
      <c r="AI552" s="20"/>
      <c r="AJ552" s="20"/>
      <c r="AK552" s="20"/>
    </row>
    <row r="553" ht="16.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E553" s="20"/>
      <c r="AF553" s="20"/>
      <c r="AG553" s="20"/>
      <c r="AH553" s="20"/>
      <c r="AI553" s="20"/>
      <c r="AJ553" s="20"/>
      <c r="AK553" s="20"/>
    </row>
    <row r="554" ht="16.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E554" s="20"/>
      <c r="AF554" s="20"/>
      <c r="AG554" s="20"/>
      <c r="AH554" s="20"/>
      <c r="AI554" s="20"/>
      <c r="AJ554" s="20"/>
      <c r="AK554" s="20"/>
    </row>
    <row r="555" ht="16.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E555" s="20"/>
      <c r="AF555" s="20"/>
      <c r="AG555" s="20"/>
      <c r="AH555" s="20"/>
      <c r="AI555" s="20"/>
      <c r="AJ555" s="20"/>
      <c r="AK555" s="20"/>
    </row>
    <row r="556" ht="16.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E556" s="20"/>
      <c r="AF556" s="20"/>
      <c r="AG556" s="20"/>
      <c r="AH556" s="20"/>
      <c r="AI556" s="20"/>
      <c r="AJ556" s="20"/>
      <c r="AK556" s="20"/>
    </row>
    <row r="557" ht="16.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E557" s="20"/>
      <c r="AF557" s="20"/>
      <c r="AG557" s="20"/>
      <c r="AH557" s="20"/>
      <c r="AI557" s="20"/>
      <c r="AJ557" s="20"/>
      <c r="AK557" s="20"/>
    </row>
    <row r="558" ht="16.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E558" s="20"/>
      <c r="AF558" s="20"/>
      <c r="AG558" s="20"/>
      <c r="AH558" s="20"/>
      <c r="AI558" s="20"/>
      <c r="AJ558" s="20"/>
      <c r="AK558" s="20"/>
    </row>
    <row r="559" ht="16.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E559" s="20"/>
      <c r="AF559" s="20"/>
      <c r="AG559" s="20"/>
      <c r="AH559" s="20"/>
      <c r="AI559" s="20"/>
      <c r="AJ559" s="20"/>
      <c r="AK559" s="20"/>
    </row>
    <row r="560" ht="16.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E560" s="20"/>
      <c r="AF560" s="20"/>
      <c r="AG560" s="20"/>
      <c r="AH560" s="20"/>
      <c r="AI560" s="20"/>
      <c r="AJ560" s="20"/>
      <c r="AK560" s="20"/>
    </row>
    <row r="561" ht="16.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E561" s="20"/>
      <c r="AF561" s="20"/>
      <c r="AG561" s="20"/>
      <c r="AH561" s="20"/>
      <c r="AI561" s="20"/>
      <c r="AJ561" s="20"/>
      <c r="AK561" s="20"/>
    </row>
    <row r="562" ht="16.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E562" s="20"/>
      <c r="AF562" s="20"/>
      <c r="AG562" s="20"/>
      <c r="AH562" s="20"/>
      <c r="AI562" s="20"/>
      <c r="AJ562" s="20"/>
      <c r="AK562" s="20"/>
    </row>
    <row r="563" ht="16.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E563" s="20"/>
      <c r="AF563" s="20"/>
      <c r="AG563" s="20"/>
      <c r="AH563" s="20"/>
      <c r="AI563" s="20"/>
      <c r="AJ563" s="20"/>
      <c r="AK563" s="20"/>
    </row>
    <row r="564" ht="16.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E564" s="20"/>
      <c r="AF564" s="20"/>
      <c r="AG564" s="20"/>
      <c r="AH564" s="20"/>
      <c r="AI564" s="20"/>
      <c r="AJ564" s="20"/>
      <c r="AK564" s="20"/>
    </row>
    <row r="565" ht="16.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E565" s="20"/>
      <c r="AF565" s="20"/>
      <c r="AG565" s="20"/>
      <c r="AH565" s="20"/>
      <c r="AI565" s="20"/>
      <c r="AJ565" s="20"/>
      <c r="AK565" s="20"/>
    </row>
    <row r="566" ht="16.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E566" s="20"/>
      <c r="AF566" s="20"/>
      <c r="AG566" s="20"/>
      <c r="AH566" s="20"/>
      <c r="AI566" s="20"/>
      <c r="AJ566" s="20"/>
      <c r="AK566" s="20"/>
    </row>
    <row r="567" ht="16.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E567" s="20"/>
      <c r="AF567" s="20"/>
      <c r="AG567" s="20"/>
      <c r="AH567" s="20"/>
      <c r="AI567" s="20"/>
      <c r="AJ567" s="20"/>
      <c r="AK567" s="20"/>
    </row>
    <row r="568" ht="16.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E568" s="20"/>
      <c r="AF568" s="20"/>
      <c r="AG568" s="20"/>
      <c r="AH568" s="20"/>
      <c r="AI568" s="20"/>
      <c r="AJ568" s="20"/>
      <c r="AK568" s="20"/>
    </row>
    <row r="569" ht="16.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E569" s="20"/>
      <c r="AF569" s="20"/>
      <c r="AG569" s="20"/>
      <c r="AH569" s="20"/>
      <c r="AI569" s="20"/>
      <c r="AJ569" s="20"/>
      <c r="AK569" s="20"/>
    </row>
    <row r="570" ht="16.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E570" s="20"/>
      <c r="AF570" s="20"/>
      <c r="AG570" s="20"/>
      <c r="AH570" s="20"/>
      <c r="AI570" s="20"/>
      <c r="AJ570" s="20"/>
      <c r="AK570" s="20"/>
    </row>
    <row r="571" ht="16.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E571" s="20"/>
      <c r="AF571" s="20"/>
      <c r="AG571" s="20"/>
      <c r="AH571" s="20"/>
      <c r="AI571" s="20"/>
      <c r="AJ571" s="20"/>
      <c r="AK571" s="20"/>
    </row>
    <row r="572" ht="16.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E572" s="20"/>
      <c r="AF572" s="20"/>
      <c r="AG572" s="20"/>
      <c r="AH572" s="20"/>
      <c r="AI572" s="20"/>
      <c r="AJ572" s="20"/>
      <c r="AK572" s="20"/>
    </row>
    <row r="573" ht="16.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E573" s="20"/>
      <c r="AF573" s="20"/>
      <c r="AG573" s="20"/>
      <c r="AH573" s="20"/>
      <c r="AI573" s="20"/>
      <c r="AJ573" s="20"/>
      <c r="AK573" s="20"/>
    </row>
    <row r="574" ht="16.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E574" s="20"/>
      <c r="AF574" s="20"/>
      <c r="AG574" s="20"/>
      <c r="AH574" s="20"/>
      <c r="AI574" s="20"/>
      <c r="AJ574" s="20"/>
      <c r="AK574" s="20"/>
    </row>
    <row r="575" ht="16.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E575" s="20"/>
      <c r="AF575" s="20"/>
      <c r="AG575" s="20"/>
      <c r="AH575" s="20"/>
      <c r="AI575" s="20"/>
      <c r="AJ575" s="20"/>
      <c r="AK575" s="20"/>
    </row>
    <row r="576" ht="16.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E576" s="20"/>
      <c r="AF576" s="20"/>
      <c r="AG576" s="20"/>
      <c r="AH576" s="20"/>
      <c r="AI576" s="20"/>
      <c r="AJ576" s="20"/>
      <c r="AK576" s="20"/>
    </row>
    <row r="577" ht="16.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E577" s="20"/>
      <c r="AF577" s="20"/>
      <c r="AG577" s="20"/>
      <c r="AH577" s="20"/>
      <c r="AI577" s="20"/>
      <c r="AJ577" s="20"/>
      <c r="AK577" s="20"/>
    </row>
    <row r="578" ht="16.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E578" s="20"/>
      <c r="AF578" s="20"/>
      <c r="AG578" s="20"/>
      <c r="AH578" s="20"/>
      <c r="AI578" s="20"/>
      <c r="AJ578" s="20"/>
      <c r="AK578" s="20"/>
    </row>
    <row r="579" ht="16.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E579" s="20"/>
      <c r="AF579" s="20"/>
      <c r="AG579" s="20"/>
      <c r="AH579" s="20"/>
      <c r="AI579" s="20"/>
      <c r="AJ579" s="20"/>
      <c r="AK579" s="20"/>
    </row>
    <row r="580" ht="16.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E580" s="20"/>
      <c r="AF580" s="20"/>
      <c r="AG580" s="20"/>
      <c r="AH580" s="20"/>
      <c r="AI580" s="20"/>
      <c r="AJ580" s="20"/>
      <c r="AK580" s="20"/>
    </row>
    <row r="581" ht="16.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E581" s="20"/>
      <c r="AF581" s="20"/>
      <c r="AG581" s="20"/>
      <c r="AH581" s="20"/>
      <c r="AI581" s="20"/>
      <c r="AJ581" s="20"/>
      <c r="AK581" s="20"/>
    </row>
    <row r="582" ht="16.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E582" s="20"/>
      <c r="AF582" s="20"/>
      <c r="AG582" s="20"/>
      <c r="AH582" s="20"/>
      <c r="AI582" s="20"/>
      <c r="AJ582" s="20"/>
      <c r="AK582" s="20"/>
    </row>
    <row r="583" ht="16.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E583" s="20"/>
      <c r="AF583" s="20"/>
      <c r="AG583" s="20"/>
      <c r="AH583" s="20"/>
      <c r="AI583" s="20"/>
      <c r="AJ583" s="20"/>
      <c r="AK583" s="20"/>
    </row>
    <row r="584" ht="16.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E584" s="20"/>
      <c r="AF584" s="20"/>
      <c r="AG584" s="20"/>
      <c r="AH584" s="20"/>
      <c r="AI584" s="20"/>
      <c r="AJ584" s="20"/>
      <c r="AK584" s="20"/>
    </row>
    <row r="585" ht="16.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E585" s="20"/>
      <c r="AF585" s="20"/>
      <c r="AG585" s="20"/>
      <c r="AH585" s="20"/>
      <c r="AI585" s="20"/>
      <c r="AJ585" s="20"/>
      <c r="AK585" s="20"/>
    </row>
    <row r="586" ht="16.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E586" s="20"/>
      <c r="AF586" s="20"/>
      <c r="AG586" s="20"/>
      <c r="AH586" s="20"/>
      <c r="AI586" s="20"/>
      <c r="AJ586" s="20"/>
      <c r="AK586" s="20"/>
    </row>
    <row r="587" ht="16.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E587" s="20"/>
      <c r="AF587" s="20"/>
      <c r="AG587" s="20"/>
      <c r="AH587" s="20"/>
      <c r="AI587" s="20"/>
      <c r="AJ587" s="20"/>
      <c r="AK587" s="20"/>
    </row>
    <row r="588" ht="16.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E588" s="20"/>
      <c r="AF588" s="20"/>
      <c r="AG588" s="20"/>
      <c r="AH588" s="20"/>
      <c r="AI588" s="20"/>
      <c r="AJ588" s="20"/>
      <c r="AK588" s="20"/>
    </row>
    <row r="589" ht="16.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E589" s="20"/>
      <c r="AF589" s="20"/>
      <c r="AG589" s="20"/>
      <c r="AH589" s="20"/>
      <c r="AI589" s="20"/>
      <c r="AJ589" s="20"/>
      <c r="AK589" s="20"/>
    </row>
    <row r="590" ht="16.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E590" s="20"/>
      <c r="AF590" s="20"/>
      <c r="AG590" s="20"/>
      <c r="AH590" s="20"/>
      <c r="AI590" s="20"/>
      <c r="AJ590" s="20"/>
      <c r="AK590" s="20"/>
    </row>
    <row r="591" ht="16.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E591" s="20"/>
      <c r="AF591" s="20"/>
      <c r="AG591" s="20"/>
      <c r="AH591" s="20"/>
      <c r="AI591" s="20"/>
      <c r="AJ591" s="20"/>
      <c r="AK591" s="20"/>
    </row>
    <row r="592" ht="16.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E592" s="20"/>
      <c r="AF592" s="20"/>
      <c r="AG592" s="20"/>
      <c r="AH592" s="20"/>
      <c r="AI592" s="20"/>
      <c r="AJ592" s="20"/>
      <c r="AK592" s="20"/>
    </row>
    <row r="593" ht="16.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E593" s="20"/>
      <c r="AF593" s="20"/>
      <c r="AG593" s="20"/>
      <c r="AH593" s="20"/>
      <c r="AI593" s="20"/>
      <c r="AJ593" s="20"/>
      <c r="AK593" s="20"/>
    </row>
    <row r="594" ht="16.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E594" s="20"/>
      <c r="AF594" s="20"/>
      <c r="AG594" s="20"/>
      <c r="AH594" s="20"/>
      <c r="AI594" s="20"/>
      <c r="AJ594" s="20"/>
      <c r="AK594" s="20"/>
    </row>
    <row r="595" ht="16.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E595" s="20"/>
      <c r="AF595" s="20"/>
      <c r="AG595" s="20"/>
      <c r="AH595" s="20"/>
      <c r="AI595" s="20"/>
      <c r="AJ595" s="20"/>
      <c r="AK595" s="20"/>
    </row>
    <row r="596" ht="16.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E596" s="20"/>
      <c r="AF596" s="20"/>
      <c r="AG596" s="20"/>
      <c r="AH596" s="20"/>
      <c r="AI596" s="20"/>
      <c r="AJ596" s="20"/>
      <c r="AK596" s="20"/>
    </row>
    <row r="597" ht="16.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E597" s="20"/>
      <c r="AF597" s="20"/>
      <c r="AG597" s="20"/>
      <c r="AH597" s="20"/>
      <c r="AI597" s="20"/>
      <c r="AJ597" s="20"/>
      <c r="AK597" s="20"/>
    </row>
    <row r="598" ht="16.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E598" s="20"/>
      <c r="AF598" s="20"/>
      <c r="AG598" s="20"/>
      <c r="AH598" s="20"/>
      <c r="AI598" s="20"/>
      <c r="AJ598" s="20"/>
      <c r="AK598" s="20"/>
    </row>
    <row r="599" ht="16.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E599" s="20"/>
      <c r="AF599" s="20"/>
      <c r="AG599" s="20"/>
      <c r="AH599" s="20"/>
      <c r="AI599" s="20"/>
      <c r="AJ599" s="20"/>
      <c r="AK599" s="20"/>
    </row>
    <row r="600" ht="16.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E600" s="20"/>
      <c r="AF600" s="20"/>
      <c r="AG600" s="20"/>
      <c r="AH600" s="20"/>
      <c r="AI600" s="20"/>
      <c r="AJ600" s="20"/>
      <c r="AK600" s="20"/>
    </row>
    <row r="601" ht="16.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E601" s="20"/>
      <c r="AF601" s="20"/>
      <c r="AG601" s="20"/>
      <c r="AH601" s="20"/>
      <c r="AI601" s="20"/>
      <c r="AJ601" s="20"/>
      <c r="AK601" s="20"/>
    </row>
    <row r="602" ht="16.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E602" s="20"/>
      <c r="AF602" s="20"/>
      <c r="AG602" s="20"/>
      <c r="AH602" s="20"/>
      <c r="AI602" s="20"/>
      <c r="AJ602" s="20"/>
      <c r="AK602" s="20"/>
    </row>
    <row r="603" ht="16.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E603" s="20"/>
      <c r="AF603" s="20"/>
      <c r="AG603" s="20"/>
      <c r="AH603" s="20"/>
      <c r="AI603" s="20"/>
      <c r="AJ603" s="20"/>
      <c r="AK603" s="20"/>
    </row>
    <row r="604" ht="16.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E604" s="20"/>
      <c r="AF604" s="20"/>
      <c r="AG604" s="20"/>
      <c r="AH604" s="20"/>
      <c r="AI604" s="20"/>
      <c r="AJ604" s="20"/>
      <c r="AK604" s="20"/>
    </row>
    <row r="605" ht="16.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E605" s="20"/>
      <c r="AF605" s="20"/>
      <c r="AG605" s="20"/>
      <c r="AH605" s="20"/>
      <c r="AI605" s="20"/>
      <c r="AJ605" s="20"/>
      <c r="AK605" s="20"/>
    </row>
    <row r="606" ht="16.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E606" s="20"/>
      <c r="AF606" s="20"/>
      <c r="AG606" s="20"/>
      <c r="AH606" s="20"/>
      <c r="AI606" s="20"/>
      <c r="AJ606" s="20"/>
      <c r="AK606" s="20"/>
    </row>
    <row r="607" ht="16.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E607" s="20"/>
      <c r="AF607" s="20"/>
      <c r="AG607" s="20"/>
      <c r="AH607" s="20"/>
      <c r="AI607" s="20"/>
      <c r="AJ607" s="20"/>
      <c r="AK607" s="20"/>
    </row>
    <row r="608" ht="16.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E608" s="20"/>
      <c r="AF608" s="20"/>
      <c r="AG608" s="20"/>
      <c r="AH608" s="20"/>
      <c r="AI608" s="20"/>
      <c r="AJ608" s="20"/>
      <c r="AK608" s="20"/>
    </row>
    <row r="609" ht="16.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E609" s="20"/>
      <c r="AF609" s="20"/>
      <c r="AG609" s="20"/>
      <c r="AH609" s="20"/>
      <c r="AI609" s="20"/>
      <c r="AJ609" s="20"/>
      <c r="AK609" s="20"/>
    </row>
    <row r="610" ht="16.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E610" s="20"/>
      <c r="AF610" s="20"/>
      <c r="AG610" s="20"/>
      <c r="AH610" s="20"/>
      <c r="AI610" s="20"/>
      <c r="AJ610" s="20"/>
      <c r="AK610" s="20"/>
    </row>
    <row r="611" ht="16.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E611" s="20"/>
      <c r="AF611" s="20"/>
      <c r="AG611" s="20"/>
      <c r="AH611" s="20"/>
      <c r="AI611" s="20"/>
      <c r="AJ611" s="20"/>
      <c r="AK611" s="20"/>
    </row>
    <row r="612" ht="16.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E612" s="20"/>
      <c r="AF612" s="20"/>
      <c r="AG612" s="20"/>
      <c r="AH612" s="20"/>
      <c r="AI612" s="20"/>
      <c r="AJ612" s="20"/>
      <c r="AK612" s="20"/>
    </row>
    <row r="613" ht="16.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E613" s="20"/>
      <c r="AF613" s="20"/>
      <c r="AG613" s="20"/>
      <c r="AH613" s="20"/>
      <c r="AI613" s="20"/>
      <c r="AJ613" s="20"/>
      <c r="AK613" s="20"/>
    </row>
    <row r="614" ht="16.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E614" s="20"/>
      <c r="AF614" s="20"/>
      <c r="AG614" s="20"/>
      <c r="AH614" s="20"/>
      <c r="AI614" s="20"/>
      <c r="AJ614" s="20"/>
      <c r="AK614" s="20"/>
    </row>
    <row r="615" ht="16.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E615" s="20"/>
      <c r="AF615" s="20"/>
      <c r="AG615" s="20"/>
      <c r="AH615" s="20"/>
      <c r="AI615" s="20"/>
      <c r="AJ615" s="20"/>
      <c r="AK615" s="20"/>
    </row>
    <row r="616" ht="16.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E616" s="20"/>
      <c r="AF616" s="20"/>
      <c r="AG616" s="20"/>
      <c r="AH616" s="20"/>
      <c r="AI616" s="20"/>
      <c r="AJ616" s="20"/>
      <c r="AK616" s="20"/>
    </row>
    <row r="617" ht="16.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E617" s="20"/>
      <c r="AF617" s="20"/>
      <c r="AG617" s="20"/>
      <c r="AH617" s="20"/>
      <c r="AI617" s="20"/>
      <c r="AJ617" s="20"/>
      <c r="AK617" s="20"/>
    </row>
    <row r="618" ht="16.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E618" s="20"/>
      <c r="AF618" s="20"/>
      <c r="AG618" s="20"/>
      <c r="AH618" s="20"/>
      <c r="AI618" s="20"/>
      <c r="AJ618" s="20"/>
      <c r="AK618" s="20"/>
    </row>
    <row r="619" ht="16.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E619" s="20"/>
      <c r="AF619" s="20"/>
      <c r="AG619" s="20"/>
      <c r="AH619" s="20"/>
      <c r="AI619" s="20"/>
      <c r="AJ619" s="20"/>
      <c r="AK619" s="20"/>
    </row>
    <row r="620" ht="16.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E620" s="20"/>
      <c r="AF620" s="20"/>
      <c r="AG620" s="20"/>
      <c r="AH620" s="20"/>
      <c r="AI620" s="20"/>
      <c r="AJ620" s="20"/>
      <c r="AK620" s="20"/>
    </row>
    <row r="621" ht="16.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E621" s="20"/>
      <c r="AF621" s="20"/>
      <c r="AG621" s="20"/>
      <c r="AH621" s="20"/>
      <c r="AI621" s="20"/>
      <c r="AJ621" s="20"/>
      <c r="AK621" s="20"/>
    </row>
    <row r="622" ht="16.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E622" s="20"/>
      <c r="AF622" s="20"/>
      <c r="AG622" s="20"/>
      <c r="AH622" s="20"/>
      <c r="AI622" s="20"/>
      <c r="AJ622" s="20"/>
      <c r="AK622" s="20"/>
    </row>
    <row r="623" ht="16.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E623" s="20"/>
      <c r="AF623" s="20"/>
      <c r="AG623" s="20"/>
      <c r="AH623" s="20"/>
      <c r="AI623" s="20"/>
      <c r="AJ623" s="20"/>
      <c r="AK623" s="20"/>
    </row>
    <row r="624" ht="16.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E624" s="20"/>
      <c r="AF624" s="20"/>
      <c r="AG624" s="20"/>
      <c r="AH624" s="20"/>
      <c r="AI624" s="20"/>
      <c r="AJ624" s="20"/>
      <c r="AK624" s="20"/>
    </row>
    <row r="625" ht="16.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E625" s="20"/>
      <c r="AF625" s="20"/>
      <c r="AG625" s="20"/>
      <c r="AH625" s="20"/>
      <c r="AI625" s="20"/>
      <c r="AJ625" s="20"/>
      <c r="AK625" s="20"/>
    </row>
    <row r="626" ht="16.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E626" s="20"/>
      <c r="AF626" s="20"/>
      <c r="AG626" s="20"/>
      <c r="AH626" s="20"/>
      <c r="AI626" s="20"/>
      <c r="AJ626" s="20"/>
      <c r="AK626" s="20"/>
    </row>
    <row r="627" ht="16.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E627" s="20"/>
      <c r="AF627" s="20"/>
      <c r="AG627" s="20"/>
      <c r="AH627" s="20"/>
      <c r="AI627" s="20"/>
      <c r="AJ627" s="20"/>
      <c r="AK627" s="20"/>
    </row>
    <row r="628" ht="16.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E628" s="20"/>
      <c r="AF628" s="20"/>
      <c r="AG628" s="20"/>
      <c r="AH628" s="20"/>
      <c r="AI628" s="20"/>
      <c r="AJ628" s="20"/>
      <c r="AK628" s="20"/>
    </row>
    <row r="629" ht="16.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E629" s="20"/>
      <c r="AF629" s="20"/>
      <c r="AG629" s="20"/>
      <c r="AH629" s="20"/>
      <c r="AI629" s="20"/>
      <c r="AJ629" s="20"/>
      <c r="AK629" s="20"/>
    </row>
    <row r="630" ht="16.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E630" s="20"/>
      <c r="AF630" s="20"/>
      <c r="AG630" s="20"/>
      <c r="AH630" s="20"/>
      <c r="AI630" s="20"/>
      <c r="AJ630" s="20"/>
      <c r="AK630" s="20"/>
    </row>
    <row r="631" ht="16.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E631" s="20"/>
      <c r="AF631" s="20"/>
      <c r="AG631" s="20"/>
      <c r="AH631" s="20"/>
      <c r="AI631" s="20"/>
      <c r="AJ631" s="20"/>
      <c r="AK631" s="20"/>
    </row>
    <row r="632" ht="16.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E632" s="20"/>
      <c r="AF632" s="20"/>
      <c r="AG632" s="20"/>
      <c r="AH632" s="20"/>
      <c r="AI632" s="20"/>
      <c r="AJ632" s="20"/>
      <c r="AK632" s="20"/>
    </row>
    <row r="633" ht="16.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E633" s="20"/>
      <c r="AF633" s="20"/>
      <c r="AG633" s="20"/>
      <c r="AH633" s="20"/>
      <c r="AI633" s="20"/>
      <c r="AJ633" s="20"/>
      <c r="AK633" s="20"/>
    </row>
    <row r="634" ht="16.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E634" s="20"/>
      <c r="AF634" s="20"/>
      <c r="AG634" s="20"/>
      <c r="AH634" s="20"/>
      <c r="AI634" s="20"/>
      <c r="AJ634" s="20"/>
      <c r="AK634" s="20"/>
    </row>
    <row r="635" ht="16.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E635" s="20"/>
      <c r="AF635" s="20"/>
      <c r="AG635" s="20"/>
      <c r="AH635" s="20"/>
      <c r="AI635" s="20"/>
      <c r="AJ635" s="20"/>
      <c r="AK635" s="20"/>
    </row>
    <row r="636" ht="16.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E636" s="20"/>
      <c r="AF636" s="20"/>
      <c r="AG636" s="20"/>
      <c r="AH636" s="20"/>
      <c r="AI636" s="20"/>
      <c r="AJ636" s="20"/>
      <c r="AK636" s="20"/>
    </row>
    <row r="637" ht="16.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E637" s="20"/>
      <c r="AF637" s="20"/>
      <c r="AG637" s="20"/>
      <c r="AH637" s="20"/>
      <c r="AI637" s="20"/>
      <c r="AJ637" s="20"/>
      <c r="AK637" s="20"/>
    </row>
    <row r="638" ht="16.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E638" s="20"/>
      <c r="AF638" s="20"/>
      <c r="AG638" s="20"/>
      <c r="AH638" s="20"/>
      <c r="AI638" s="20"/>
      <c r="AJ638" s="20"/>
      <c r="AK638" s="20"/>
    </row>
    <row r="639" ht="16.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E639" s="20"/>
      <c r="AF639" s="20"/>
      <c r="AG639" s="20"/>
      <c r="AH639" s="20"/>
      <c r="AI639" s="20"/>
      <c r="AJ639" s="20"/>
      <c r="AK639" s="20"/>
    </row>
    <row r="640" ht="16.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E640" s="20"/>
      <c r="AF640" s="20"/>
      <c r="AG640" s="20"/>
      <c r="AH640" s="20"/>
      <c r="AI640" s="20"/>
      <c r="AJ640" s="20"/>
      <c r="AK640" s="20"/>
    </row>
    <row r="641" ht="16.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E641" s="20"/>
      <c r="AF641" s="20"/>
      <c r="AG641" s="20"/>
      <c r="AH641" s="20"/>
      <c r="AI641" s="20"/>
      <c r="AJ641" s="20"/>
      <c r="AK641" s="20"/>
    </row>
    <row r="642" ht="16.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E642" s="20"/>
      <c r="AF642" s="20"/>
      <c r="AG642" s="20"/>
      <c r="AH642" s="20"/>
      <c r="AI642" s="20"/>
      <c r="AJ642" s="20"/>
      <c r="AK642" s="20"/>
    </row>
    <row r="643" ht="16.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E643" s="20"/>
      <c r="AF643" s="20"/>
      <c r="AG643" s="20"/>
      <c r="AH643" s="20"/>
      <c r="AI643" s="20"/>
      <c r="AJ643" s="20"/>
      <c r="AK643" s="20"/>
    </row>
    <row r="644" ht="16.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E644" s="20"/>
      <c r="AF644" s="20"/>
      <c r="AG644" s="20"/>
      <c r="AH644" s="20"/>
      <c r="AI644" s="20"/>
      <c r="AJ644" s="20"/>
      <c r="AK644" s="20"/>
    </row>
    <row r="645" ht="16.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E645" s="20"/>
      <c r="AF645" s="20"/>
      <c r="AG645" s="20"/>
      <c r="AH645" s="20"/>
      <c r="AI645" s="20"/>
      <c r="AJ645" s="20"/>
      <c r="AK645" s="20"/>
    </row>
    <row r="646" ht="16.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E646" s="20"/>
      <c r="AF646" s="20"/>
      <c r="AG646" s="20"/>
      <c r="AH646" s="20"/>
      <c r="AI646" s="20"/>
      <c r="AJ646" s="20"/>
      <c r="AK646" s="20"/>
    </row>
    <row r="647" ht="16.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E647" s="20"/>
      <c r="AF647" s="20"/>
      <c r="AG647" s="20"/>
      <c r="AH647" s="20"/>
      <c r="AI647" s="20"/>
      <c r="AJ647" s="20"/>
      <c r="AK647" s="20"/>
    </row>
    <row r="648" ht="16.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E648" s="20"/>
      <c r="AF648" s="20"/>
      <c r="AG648" s="20"/>
      <c r="AH648" s="20"/>
      <c r="AI648" s="20"/>
      <c r="AJ648" s="20"/>
      <c r="AK648" s="20"/>
    </row>
    <row r="649" ht="16.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E649" s="20"/>
      <c r="AF649" s="20"/>
      <c r="AG649" s="20"/>
      <c r="AH649" s="20"/>
      <c r="AI649" s="20"/>
      <c r="AJ649" s="20"/>
      <c r="AK649" s="20"/>
    </row>
    <row r="650" ht="16.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E650" s="20"/>
      <c r="AF650" s="20"/>
      <c r="AG650" s="20"/>
      <c r="AH650" s="20"/>
      <c r="AI650" s="20"/>
      <c r="AJ650" s="20"/>
      <c r="AK650" s="20"/>
    </row>
    <row r="651" ht="16.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E651" s="20"/>
      <c r="AF651" s="20"/>
      <c r="AG651" s="20"/>
      <c r="AH651" s="20"/>
      <c r="AI651" s="20"/>
      <c r="AJ651" s="20"/>
      <c r="AK651" s="20"/>
    </row>
    <row r="652" ht="16.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E652" s="20"/>
      <c r="AF652" s="20"/>
      <c r="AG652" s="20"/>
      <c r="AH652" s="20"/>
      <c r="AI652" s="20"/>
      <c r="AJ652" s="20"/>
      <c r="AK652" s="20"/>
    </row>
    <row r="653" ht="16.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E653" s="20"/>
      <c r="AF653" s="20"/>
      <c r="AG653" s="20"/>
      <c r="AH653" s="20"/>
      <c r="AI653" s="20"/>
      <c r="AJ653" s="20"/>
      <c r="AK653" s="20"/>
    </row>
    <row r="654" ht="16.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E654" s="20"/>
      <c r="AF654" s="20"/>
      <c r="AG654" s="20"/>
      <c r="AH654" s="20"/>
      <c r="AI654" s="20"/>
      <c r="AJ654" s="20"/>
      <c r="AK654" s="20"/>
    </row>
    <row r="655" ht="16.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E655" s="20"/>
      <c r="AF655" s="20"/>
      <c r="AG655" s="20"/>
      <c r="AH655" s="20"/>
      <c r="AI655" s="20"/>
      <c r="AJ655" s="20"/>
      <c r="AK655" s="20"/>
    </row>
    <row r="656" ht="16.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E656" s="20"/>
      <c r="AF656" s="20"/>
      <c r="AG656" s="20"/>
      <c r="AH656" s="20"/>
      <c r="AI656" s="20"/>
      <c r="AJ656" s="20"/>
      <c r="AK656" s="20"/>
    </row>
    <row r="657" ht="16.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E657" s="20"/>
      <c r="AF657" s="20"/>
      <c r="AG657" s="20"/>
      <c r="AH657" s="20"/>
      <c r="AI657" s="20"/>
      <c r="AJ657" s="20"/>
      <c r="AK657" s="20"/>
    </row>
    <row r="658" ht="16.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E658" s="20"/>
      <c r="AF658" s="20"/>
      <c r="AG658" s="20"/>
      <c r="AH658" s="20"/>
      <c r="AI658" s="20"/>
      <c r="AJ658" s="20"/>
      <c r="AK658" s="20"/>
    </row>
    <row r="659" ht="16.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E659" s="20"/>
      <c r="AF659" s="20"/>
      <c r="AG659" s="20"/>
      <c r="AH659" s="20"/>
      <c r="AI659" s="20"/>
      <c r="AJ659" s="20"/>
      <c r="AK659" s="20"/>
    </row>
    <row r="660" ht="16.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E660" s="20"/>
      <c r="AF660" s="20"/>
      <c r="AG660" s="20"/>
      <c r="AH660" s="20"/>
      <c r="AI660" s="20"/>
      <c r="AJ660" s="20"/>
      <c r="AK660" s="20"/>
    </row>
    <row r="661" ht="16.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E661" s="20"/>
      <c r="AF661" s="20"/>
      <c r="AG661" s="20"/>
      <c r="AH661" s="20"/>
      <c r="AI661" s="20"/>
      <c r="AJ661" s="20"/>
      <c r="AK661" s="20"/>
    </row>
    <row r="662" ht="16.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E662" s="20"/>
      <c r="AF662" s="20"/>
      <c r="AG662" s="20"/>
      <c r="AH662" s="20"/>
      <c r="AI662" s="20"/>
      <c r="AJ662" s="20"/>
      <c r="AK662" s="20"/>
    </row>
    <row r="663" ht="16.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E663" s="20"/>
      <c r="AF663" s="20"/>
      <c r="AG663" s="20"/>
      <c r="AH663" s="20"/>
      <c r="AI663" s="20"/>
      <c r="AJ663" s="20"/>
      <c r="AK663" s="20"/>
    </row>
    <row r="664" ht="16.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E664" s="20"/>
      <c r="AF664" s="20"/>
      <c r="AG664" s="20"/>
      <c r="AH664" s="20"/>
      <c r="AI664" s="20"/>
      <c r="AJ664" s="20"/>
      <c r="AK664" s="20"/>
    </row>
    <row r="665" ht="16.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E665" s="20"/>
      <c r="AF665" s="20"/>
      <c r="AG665" s="20"/>
      <c r="AH665" s="20"/>
      <c r="AI665" s="20"/>
      <c r="AJ665" s="20"/>
      <c r="AK665" s="20"/>
    </row>
    <row r="666" ht="16.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E666" s="20"/>
      <c r="AF666" s="20"/>
      <c r="AG666" s="20"/>
      <c r="AH666" s="20"/>
      <c r="AI666" s="20"/>
      <c r="AJ666" s="20"/>
      <c r="AK666" s="20"/>
    </row>
    <row r="667" ht="16.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E667" s="20"/>
      <c r="AF667" s="20"/>
      <c r="AG667" s="20"/>
      <c r="AH667" s="20"/>
      <c r="AI667" s="20"/>
      <c r="AJ667" s="20"/>
      <c r="AK667" s="20"/>
    </row>
    <row r="668" ht="16.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E668" s="20"/>
      <c r="AF668" s="20"/>
      <c r="AG668" s="20"/>
      <c r="AH668" s="20"/>
      <c r="AI668" s="20"/>
      <c r="AJ668" s="20"/>
      <c r="AK668" s="20"/>
    </row>
    <row r="669" ht="16.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E669" s="20"/>
      <c r="AF669" s="20"/>
      <c r="AG669" s="20"/>
      <c r="AH669" s="20"/>
      <c r="AI669" s="20"/>
      <c r="AJ669" s="20"/>
      <c r="AK669" s="20"/>
    </row>
    <row r="670" ht="16.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E670" s="20"/>
      <c r="AF670" s="20"/>
      <c r="AG670" s="20"/>
      <c r="AH670" s="20"/>
      <c r="AI670" s="20"/>
      <c r="AJ670" s="20"/>
      <c r="AK670" s="20"/>
    </row>
    <row r="671" ht="16.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E671" s="20"/>
      <c r="AF671" s="20"/>
      <c r="AG671" s="20"/>
      <c r="AH671" s="20"/>
      <c r="AI671" s="20"/>
      <c r="AJ671" s="20"/>
      <c r="AK671" s="20"/>
    </row>
    <row r="672" ht="16.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E672" s="20"/>
      <c r="AF672" s="20"/>
      <c r="AG672" s="20"/>
      <c r="AH672" s="20"/>
      <c r="AI672" s="20"/>
      <c r="AJ672" s="20"/>
      <c r="AK672" s="20"/>
    </row>
    <row r="673" ht="16.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E673" s="20"/>
      <c r="AF673" s="20"/>
      <c r="AG673" s="20"/>
      <c r="AH673" s="20"/>
      <c r="AI673" s="20"/>
      <c r="AJ673" s="20"/>
      <c r="AK673" s="20"/>
    </row>
    <row r="674" ht="16.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E674" s="20"/>
      <c r="AF674" s="20"/>
      <c r="AG674" s="20"/>
      <c r="AH674" s="20"/>
      <c r="AI674" s="20"/>
      <c r="AJ674" s="20"/>
      <c r="AK674" s="20"/>
    </row>
    <row r="675" ht="16.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E675" s="20"/>
      <c r="AF675" s="20"/>
      <c r="AG675" s="20"/>
      <c r="AH675" s="20"/>
      <c r="AI675" s="20"/>
      <c r="AJ675" s="20"/>
      <c r="AK675" s="20"/>
    </row>
    <row r="676" ht="16.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E676" s="20"/>
      <c r="AF676" s="20"/>
      <c r="AG676" s="20"/>
      <c r="AH676" s="20"/>
      <c r="AI676" s="20"/>
      <c r="AJ676" s="20"/>
      <c r="AK676" s="20"/>
    </row>
    <row r="677" ht="16.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E677" s="20"/>
      <c r="AF677" s="20"/>
      <c r="AG677" s="20"/>
      <c r="AH677" s="20"/>
      <c r="AI677" s="20"/>
      <c r="AJ677" s="20"/>
      <c r="AK677" s="20"/>
    </row>
    <row r="678" ht="16.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E678" s="20"/>
      <c r="AF678" s="20"/>
      <c r="AG678" s="20"/>
      <c r="AH678" s="20"/>
      <c r="AI678" s="20"/>
      <c r="AJ678" s="20"/>
      <c r="AK678" s="20"/>
    </row>
    <row r="679" ht="16.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E679" s="20"/>
      <c r="AF679" s="20"/>
      <c r="AG679" s="20"/>
      <c r="AH679" s="20"/>
      <c r="AI679" s="20"/>
      <c r="AJ679" s="20"/>
      <c r="AK679" s="20"/>
    </row>
    <row r="680" ht="16.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E680" s="20"/>
      <c r="AF680" s="20"/>
      <c r="AG680" s="20"/>
      <c r="AH680" s="20"/>
      <c r="AI680" s="20"/>
      <c r="AJ680" s="20"/>
      <c r="AK680" s="20"/>
    </row>
    <row r="681" ht="16.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E681" s="20"/>
      <c r="AF681" s="20"/>
      <c r="AG681" s="20"/>
      <c r="AH681" s="20"/>
      <c r="AI681" s="20"/>
      <c r="AJ681" s="20"/>
      <c r="AK681" s="20"/>
    </row>
    <row r="682" ht="16.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E682" s="20"/>
      <c r="AF682" s="20"/>
      <c r="AG682" s="20"/>
      <c r="AH682" s="20"/>
      <c r="AI682" s="20"/>
      <c r="AJ682" s="20"/>
      <c r="AK682" s="20"/>
    </row>
    <row r="683" ht="16.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E683" s="20"/>
      <c r="AF683" s="20"/>
      <c r="AG683" s="20"/>
      <c r="AH683" s="20"/>
      <c r="AI683" s="20"/>
      <c r="AJ683" s="20"/>
      <c r="AK683" s="20"/>
    </row>
    <row r="684" ht="16.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E684" s="20"/>
      <c r="AF684" s="20"/>
      <c r="AG684" s="20"/>
      <c r="AH684" s="20"/>
      <c r="AI684" s="20"/>
      <c r="AJ684" s="20"/>
      <c r="AK684" s="20"/>
    </row>
    <row r="685" ht="16.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E685" s="20"/>
      <c r="AF685" s="20"/>
      <c r="AG685" s="20"/>
      <c r="AH685" s="20"/>
      <c r="AI685" s="20"/>
      <c r="AJ685" s="20"/>
      <c r="AK685" s="20"/>
    </row>
    <row r="686" ht="16.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E686" s="20"/>
      <c r="AF686" s="20"/>
      <c r="AG686" s="20"/>
      <c r="AH686" s="20"/>
      <c r="AI686" s="20"/>
      <c r="AJ686" s="20"/>
      <c r="AK686" s="20"/>
    </row>
    <row r="687" ht="16.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E687" s="20"/>
      <c r="AF687" s="20"/>
      <c r="AG687" s="20"/>
      <c r="AH687" s="20"/>
      <c r="AI687" s="20"/>
      <c r="AJ687" s="20"/>
      <c r="AK687" s="20"/>
    </row>
    <row r="688" ht="16.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E688" s="20"/>
      <c r="AF688" s="20"/>
      <c r="AG688" s="20"/>
      <c r="AH688" s="20"/>
      <c r="AI688" s="20"/>
      <c r="AJ688" s="20"/>
      <c r="AK688" s="20"/>
    </row>
    <row r="689" ht="16.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E689" s="20"/>
      <c r="AF689" s="20"/>
      <c r="AG689" s="20"/>
      <c r="AH689" s="20"/>
      <c r="AI689" s="20"/>
      <c r="AJ689" s="20"/>
      <c r="AK689" s="20"/>
    </row>
    <row r="690" ht="16.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E690" s="20"/>
      <c r="AF690" s="20"/>
      <c r="AG690" s="20"/>
      <c r="AH690" s="20"/>
      <c r="AI690" s="20"/>
      <c r="AJ690" s="20"/>
      <c r="AK690" s="20"/>
    </row>
    <row r="691" ht="16.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E691" s="20"/>
      <c r="AF691" s="20"/>
      <c r="AG691" s="20"/>
      <c r="AH691" s="20"/>
      <c r="AI691" s="20"/>
      <c r="AJ691" s="20"/>
      <c r="AK691" s="20"/>
    </row>
    <row r="692" ht="16.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E692" s="20"/>
      <c r="AF692" s="20"/>
      <c r="AG692" s="20"/>
      <c r="AH692" s="20"/>
      <c r="AI692" s="20"/>
      <c r="AJ692" s="20"/>
      <c r="AK692" s="20"/>
    </row>
    <row r="693" ht="16.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E693" s="20"/>
      <c r="AF693" s="20"/>
      <c r="AG693" s="20"/>
      <c r="AH693" s="20"/>
      <c r="AI693" s="20"/>
      <c r="AJ693" s="20"/>
      <c r="AK693" s="20"/>
    </row>
    <row r="694" ht="16.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E694" s="20"/>
      <c r="AF694" s="20"/>
      <c r="AG694" s="20"/>
      <c r="AH694" s="20"/>
      <c r="AI694" s="20"/>
      <c r="AJ694" s="20"/>
      <c r="AK694" s="20"/>
    </row>
    <row r="695" ht="16.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E695" s="20"/>
      <c r="AF695" s="20"/>
      <c r="AG695" s="20"/>
      <c r="AH695" s="20"/>
      <c r="AI695" s="20"/>
      <c r="AJ695" s="20"/>
      <c r="AK695" s="20"/>
    </row>
    <row r="696" ht="16.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E696" s="20"/>
      <c r="AF696" s="20"/>
      <c r="AG696" s="20"/>
      <c r="AH696" s="20"/>
      <c r="AI696" s="20"/>
      <c r="AJ696" s="20"/>
      <c r="AK696" s="20"/>
    </row>
    <row r="697" ht="16.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E697" s="20"/>
      <c r="AF697" s="20"/>
      <c r="AG697" s="20"/>
      <c r="AH697" s="20"/>
      <c r="AI697" s="20"/>
      <c r="AJ697" s="20"/>
      <c r="AK697" s="20"/>
    </row>
    <row r="698" ht="16.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E698" s="20"/>
      <c r="AF698" s="20"/>
      <c r="AG698" s="20"/>
      <c r="AH698" s="20"/>
      <c r="AI698" s="20"/>
      <c r="AJ698" s="20"/>
      <c r="AK698" s="20"/>
    </row>
    <row r="699" ht="16.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E699" s="20"/>
      <c r="AF699" s="20"/>
      <c r="AG699" s="20"/>
      <c r="AH699" s="20"/>
      <c r="AI699" s="20"/>
      <c r="AJ699" s="20"/>
      <c r="AK699" s="20"/>
    </row>
    <row r="700" ht="16.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E700" s="20"/>
      <c r="AF700" s="20"/>
      <c r="AG700" s="20"/>
      <c r="AH700" s="20"/>
      <c r="AI700" s="20"/>
      <c r="AJ700" s="20"/>
      <c r="AK700" s="20"/>
    </row>
    <row r="701" ht="16.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E701" s="20"/>
      <c r="AF701" s="20"/>
      <c r="AG701" s="20"/>
      <c r="AH701" s="20"/>
      <c r="AI701" s="20"/>
      <c r="AJ701" s="20"/>
      <c r="AK701" s="20"/>
    </row>
    <row r="702" ht="16.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E702" s="20"/>
      <c r="AF702" s="20"/>
      <c r="AG702" s="20"/>
      <c r="AH702" s="20"/>
      <c r="AI702" s="20"/>
      <c r="AJ702" s="20"/>
      <c r="AK702" s="20"/>
    </row>
    <row r="703" ht="16.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E703" s="20"/>
      <c r="AF703" s="20"/>
      <c r="AG703" s="20"/>
      <c r="AH703" s="20"/>
      <c r="AI703" s="20"/>
      <c r="AJ703" s="20"/>
      <c r="AK703" s="20"/>
    </row>
    <row r="704" ht="16.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E704" s="20"/>
      <c r="AF704" s="20"/>
      <c r="AG704" s="20"/>
      <c r="AH704" s="20"/>
      <c r="AI704" s="20"/>
      <c r="AJ704" s="20"/>
      <c r="AK704" s="20"/>
    </row>
    <row r="705" ht="16.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E705" s="20"/>
      <c r="AF705" s="20"/>
      <c r="AG705" s="20"/>
      <c r="AH705" s="20"/>
      <c r="AI705" s="20"/>
      <c r="AJ705" s="20"/>
      <c r="AK705" s="20"/>
    </row>
    <row r="706" ht="16.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E706" s="20"/>
      <c r="AF706" s="20"/>
      <c r="AG706" s="20"/>
      <c r="AH706" s="20"/>
      <c r="AI706" s="20"/>
      <c r="AJ706" s="20"/>
      <c r="AK706" s="20"/>
    </row>
    <row r="707" ht="16.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E707" s="20"/>
      <c r="AF707" s="20"/>
      <c r="AG707" s="20"/>
      <c r="AH707" s="20"/>
      <c r="AI707" s="20"/>
      <c r="AJ707" s="20"/>
      <c r="AK707" s="20"/>
    </row>
    <row r="708" ht="16.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E708" s="20"/>
      <c r="AF708" s="20"/>
      <c r="AG708" s="20"/>
      <c r="AH708" s="20"/>
      <c r="AI708" s="20"/>
      <c r="AJ708" s="20"/>
      <c r="AK708" s="20"/>
    </row>
    <row r="709" ht="16.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E709" s="20"/>
      <c r="AF709" s="20"/>
      <c r="AG709" s="20"/>
      <c r="AH709" s="20"/>
      <c r="AI709" s="20"/>
      <c r="AJ709" s="20"/>
      <c r="AK709" s="20"/>
    </row>
    <row r="710" ht="16.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E710" s="20"/>
      <c r="AF710" s="20"/>
      <c r="AG710" s="20"/>
      <c r="AH710" s="20"/>
      <c r="AI710" s="20"/>
      <c r="AJ710" s="20"/>
      <c r="AK710" s="20"/>
    </row>
    <row r="711" ht="16.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E711" s="20"/>
      <c r="AF711" s="20"/>
      <c r="AG711" s="20"/>
      <c r="AH711" s="20"/>
      <c r="AI711" s="20"/>
      <c r="AJ711" s="20"/>
      <c r="AK711" s="20"/>
    </row>
    <row r="712" ht="16.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E712" s="20"/>
      <c r="AF712" s="20"/>
      <c r="AG712" s="20"/>
      <c r="AH712" s="20"/>
      <c r="AI712" s="20"/>
      <c r="AJ712" s="20"/>
      <c r="AK712" s="20"/>
    </row>
    <row r="713" ht="16.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E713" s="20"/>
      <c r="AF713" s="20"/>
      <c r="AG713" s="20"/>
      <c r="AH713" s="20"/>
      <c r="AI713" s="20"/>
      <c r="AJ713" s="20"/>
      <c r="AK713" s="20"/>
    </row>
    <row r="714" ht="16.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E714" s="20"/>
      <c r="AF714" s="20"/>
      <c r="AG714" s="20"/>
      <c r="AH714" s="20"/>
      <c r="AI714" s="20"/>
      <c r="AJ714" s="20"/>
      <c r="AK714" s="20"/>
    </row>
    <row r="715" ht="16.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E715" s="20"/>
      <c r="AF715" s="20"/>
      <c r="AG715" s="20"/>
      <c r="AH715" s="20"/>
      <c r="AI715" s="20"/>
      <c r="AJ715" s="20"/>
      <c r="AK715" s="20"/>
    </row>
    <row r="716" ht="16.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E716" s="20"/>
      <c r="AF716" s="20"/>
      <c r="AG716" s="20"/>
      <c r="AH716" s="20"/>
      <c r="AI716" s="20"/>
      <c r="AJ716" s="20"/>
      <c r="AK716" s="20"/>
    </row>
    <row r="717" ht="16.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E717" s="20"/>
      <c r="AF717" s="20"/>
      <c r="AG717" s="20"/>
      <c r="AH717" s="20"/>
      <c r="AI717" s="20"/>
      <c r="AJ717" s="20"/>
      <c r="AK717" s="20"/>
    </row>
    <row r="718" ht="16.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E718" s="20"/>
      <c r="AF718" s="20"/>
      <c r="AG718" s="20"/>
      <c r="AH718" s="20"/>
      <c r="AI718" s="20"/>
      <c r="AJ718" s="20"/>
      <c r="AK718" s="20"/>
    </row>
    <row r="719" ht="16.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E719" s="20"/>
      <c r="AF719" s="20"/>
      <c r="AG719" s="20"/>
      <c r="AH719" s="20"/>
      <c r="AI719" s="20"/>
      <c r="AJ719" s="20"/>
      <c r="AK719" s="20"/>
    </row>
    <row r="720" ht="16.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E720" s="20"/>
      <c r="AF720" s="20"/>
      <c r="AG720" s="20"/>
      <c r="AH720" s="20"/>
      <c r="AI720" s="20"/>
      <c r="AJ720" s="20"/>
      <c r="AK720" s="20"/>
    </row>
    <row r="721" ht="16.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E721" s="20"/>
      <c r="AF721" s="20"/>
      <c r="AG721" s="20"/>
      <c r="AH721" s="20"/>
      <c r="AI721" s="20"/>
      <c r="AJ721" s="20"/>
      <c r="AK721" s="20"/>
    </row>
    <row r="722" ht="16.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E722" s="20"/>
      <c r="AF722" s="20"/>
      <c r="AG722" s="20"/>
      <c r="AH722" s="20"/>
      <c r="AI722" s="20"/>
      <c r="AJ722" s="20"/>
      <c r="AK722" s="20"/>
    </row>
    <row r="723" ht="16.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E723" s="20"/>
      <c r="AF723" s="20"/>
      <c r="AG723" s="20"/>
      <c r="AH723" s="20"/>
      <c r="AI723" s="20"/>
      <c r="AJ723" s="20"/>
      <c r="AK723" s="20"/>
    </row>
    <row r="724" ht="16.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E724" s="20"/>
      <c r="AF724" s="20"/>
      <c r="AG724" s="20"/>
      <c r="AH724" s="20"/>
      <c r="AI724" s="20"/>
      <c r="AJ724" s="20"/>
      <c r="AK724" s="20"/>
    </row>
    <row r="725" ht="16.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E725" s="20"/>
      <c r="AF725" s="20"/>
      <c r="AG725" s="20"/>
      <c r="AH725" s="20"/>
      <c r="AI725" s="20"/>
      <c r="AJ725" s="20"/>
      <c r="AK725" s="20"/>
    </row>
    <row r="726" ht="16.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E726" s="20"/>
      <c r="AF726" s="20"/>
      <c r="AG726" s="20"/>
      <c r="AH726" s="20"/>
      <c r="AI726" s="20"/>
      <c r="AJ726" s="20"/>
      <c r="AK726" s="20"/>
    </row>
    <row r="727" ht="16.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E727" s="20"/>
      <c r="AF727" s="20"/>
      <c r="AG727" s="20"/>
      <c r="AH727" s="20"/>
      <c r="AI727" s="20"/>
      <c r="AJ727" s="20"/>
      <c r="AK727" s="20"/>
    </row>
    <row r="728" ht="16.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E728" s="20"/>
      <c r="AF728" s="20"/>
      <c r="AG728" s="20"/>
      <c r="AH728" s="20"/>
      <c r="AI728" s="20"/>
      <c r="AJ728" s="20"/>
      <c r="AK728" s="20"/>
    </row>
    <row r="729" ht="16.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E729" s="20"/>
      <c r="AF729" s="20"/>
      <c r="AG729" s="20"/>
      <c r="AH729" s="20"/>
      <c r="AI729" s="20"/>
      <c r="AJ729" s="20"/>
      <c r="AK729" s="20"/>
    </row>
    <row r="730" ht="16.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E730" s="20"/>
      <c r="AF730" s="20"/>
      <c r="AG730" s="20"/>
      <c r="AH730" s="20"/>
      <c r="AI730" s="20"/>
      <c r="AJ730" s="20"/>
      <c r="AK730" s="20"/>
    </row>
    <row r="731" ht="16.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E731" s="20"/>
      <c r="AF731" s="20"/>
      <c r="AG731" s="20"/>
      <c r="AH731" s="20"/>
      <c r="AI731" s="20"/>
      <c r="AJ731" s="20"/>
      <c r="AK731" s="20"/>
    </row>
    <row r="732" ht="16.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E732" s="20"/>
      <c r="AF732" s="20"/>
      <c r="AG732" s="20"/>
      <c r="AH732" s="20"/>
      <c r="AI732" s="20"/>
      <c r="AJ732" s="20"/>
      <c r="AK732" s="20"/>
    </row>
    <row r="733" ht="16.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E733" s="20"/>
      <c r="AF733" s="20"/>
      <c r="AG733" s="20"/>
      <c r="AH733" s="20"/>
      <c r="AI733" s="20"/>
      <c r="AJ733" s="20"/>
      <c r="AK733" s="20"/>
    </row>
    <row r="734" ht="16.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E734" s="20"/>
      <c r="AF734" s="20"/>
      <c r="AG734" s="20"/>
      <c r="AH734" s="20"/>
      <c r="AI734" s="20"/>
      <c r="AJ734" s="20"/>
      <c r="AK734" s="20"/>
    </row>
    <row r="735" ht="16.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E735" s="20"/>
      <c r="AF735" s="20"/>
      <c r="AG735" s="20"/>
      <c r="AH735" s="20"/>
      <c r="AI735" s="20"/>
      <c r="AJ735" s="20"/>
      <c r="AK735" s="20"/>
    </row>
    <row r="736" ht="16.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E736" s="20"/>
      <c r="AF736" s="20"/>
      <c r="AG736" s="20"/>
      <c r="AH736" s="20"/>
      <c r="AI736" s="20"/>
      <c r="AJ736" s="20"/>
      <c r="AK736" s="20"/>
    </row>
    <row r="737" ht="16.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E737" s="20"/>
      <c r="AF737" s="20"/>
      <c r="AG737" s="20"/>
      <c r="AH737" s="20"/>
      <c r="AI737" s="20"/>
      <c r="AJ737" s="20"/>
      <c r="AK737" s="20"/>
    </row>
    <row r="738" ht="16.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E738" s="20"/>
      <c r="AF738" s="20"/>
      <c r="AG738" s="20"/>
      <c r="AH738" s="20"/>
      <c r="AI738" s="20"/>
      <c r="AJ738" s="20"/>
      <c r="AK738" s="20"/>
    </row>
    <row r="739" ht="16.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E739" s="20"/>
      <c r="AF739" s="20"/>
      <c r="AG739" s="20"/>
      <c r="AH739" s="20"/>
      <c r="AI739" s="20"/>
      <c r="AJ739" s="20"/>
      <c r="AK739" s="20"/>
    </row>
    <row r="740" ht="16.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E740" s="20"/>
      <c r="AF740" s="20"/>
      <c r="AG740" s="20"/>
      <c r="AH740" s="20"/>
      <c r="AI740" s="20"/>
      <c r="AJ740" s="20"/>
      <c r="AK740" s="20"/>
    </row>
    <row r="741" ht="16.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E741" s="20"/>
      <c r="AF741" s="20"/>
      <c r="AG741" s="20"/>
      <c r="AH741" s="20"/>
      <c r="AI741" s="20"/>
      <c r="AJ741" s="20"/>
      <c r="AK741" s="20"/>
    </row>
    <row r="742" ht="16.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E742" s="20"/>
      <c r="AF742" s="20"/>
      <c r="AG742" s="20"/>
      <c r="AH742" s="20"/>
      <c r="AI742" s="20"/>
      <c r="AJ742" s="20"/>
      <c r="AK742" s="20"/>
    </row>
    <row r="743" ht="16.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E743" s="20"/>
      <c r="AF743" s="20"/>
      <c r="AG743" s="20"/>
      <c r="AH743" s="20"/>
      <c r="AI743" s="20"/>
      <c r="AJ743" s="20"/>
      <c r="AK743" s="20"/>
    </row>
    <row r="744" ht="16.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E744" s="20"/>
      <c r="AF744" s="20"/>
      <c r="AG744" s="20"/>
      <c r="AH744" s="20"/>
      <c r="AI744" s="20"/>
      <c r="AJ744" s="20"/>
      <c r="AK744" s="20"/>
    </row>
    <row r="745" ht="16.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E745" s="20"/>
      <c r="AF745" s="20"/>
      <c r="AG745" s="20"/>
      <c r="AH745" s="20"/>
      <c r="AI745" s="20"/>
      <c r="AJ745" s="20"/>
      <c r="AK745" s="20"/>
    </row>
    <row r="746" ht="16.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E746" s="20"/>
      <c r="AF746" s="20"/>
      <c r="AG746" s="20"/>
      <c r="AH746" s="20"/>
      <c r="AI746" s="20"/>
      <c r="AJ746" s="20"/>
      <c r="AK746" s="20"/>
    </row>
    <row r="747" ht="16.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E747" s="20"/>
      <c r="AF747" s="20"/>
      <c r="AG747" s="20"/>
      <c r="AH747" s="20"/>
      <c r="AI747" s="20"/>
      <c r="AJ747" s="20"/>
      <c r="AK747" s="20"/>
    </row>
    <row r="748" ht="16.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E748" s="20"/>
      <c r="AF748" s="20"/>
      <c r="AG748" s="20"/>
      <c r="AH748" s="20"/>
      <c r="AI748" s="20"/>
      <c r="AJ748" s="20"/>
      <c r="AK748" s="20"/>
    </row>
    <row r="749" ht="16.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E749" s="20"/>
      <c r="AF749" s="20"/>
      <c r="AG749" s="20"/>
      <c r="AH749" s="20"/>
      <c r="AI749" s="20"/>
      <c r="AJ749" s="20"/>
      <c r="AK749" s="20"/>
    </row>
    <row r="750" ht="16.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E750" s="20"/>
      <c r="AF750" s="20"/>
      <c r="AG750" s="20"/>
      <c r="AH750" s="20"/>
      <c r="AI750" s="20"/>
      <c r="AJ750" s="20"/>
      <c r="AK750" s="20"/>
    </row>
    <row r="751" ht="16.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E751" s="20"/>
      <c r="AF751" s="20"/>
      <c r="AG751" s="20"/>
      <c r="AH751" s="20"/>
      <c r="AI751" s="20"/>
      <c r="AJ751" s="20"/>
      <c r="AK751" s="20"/>
    </row>
    <row r="752" ht="16.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E752" s="20"/>
      <c r="AF752" s="20"/>
      <c r="AG752" s="20"/>
      <c r="AH752" s="20"/>
      <c r="AI752" s="20"/>
      <c r="AJ752" s="20"/>
      <c r="AK752" s="20"/>
    </row>
    <row r="753" ht="16.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E753" s="20"/>
      <c r="AF753" s="20"/>
      <c r="AG753" s="20"/>
      <c r="AH753" s="20"/>
      <c r="AI753" s="20"/>
      <c r="AJ753" s="20"/>
      <c r="AK753" s="20"/>
    </row>
    <row r="754" ht="16.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E754" s="20"/>
      <c r="AF754" s="20"/>
      <c r="AG754" s="20"/>
      <c r="AH754" s="20"/>
      <c r="AI754" s="20"/>
      <c r="AJ754" s="20"/>
      <c r="AK754" s="20"/>
    </row>
    <row r="755" ht="16.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E755" s="20"/>
      <c r="AF755" s="20"/>
      <c r="AG755" s="20"/>
      <c r="AH755" s="20"/>
      <c r="AI755" s="20"/>
      <c r="AJ755" s="20"/>
      <c r="AK755" s="20"/>
    </row>
    <row r="756" ht="16.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E756" s="20"/>
      <c r="AF756" s="20"/>
      <c r="AG756" s="20"/>
      <c r="AH756" s="20"/>
      <c r="AI756" s="20"/>
      <c r="AJ756" s="20"/>
      <c r="AK756" s="20"/>
    </row>
    <row r="757" ht="16.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E757" s="20"/>
      <c r="AF757" s="20"/>
      <c r="AG757" s="20"/>
      <c r="AH757" s="20"/>
      <c r="AI757" s="20"/>
      <c r="AJ757" s="20"/>
      <c r="AK757" s="20"/>
    </row>
    <row r="758" ht="16.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E758" s="20"/>
      <c r="AF758" s="20"/>
      <c r="AG758" s="20"/>
      <c r="AH758" s="20"/>
      <c r="AI758" s="20"/>
      <c r="AJ758" s="20"/>
      <c r="AK758" s="20"/>
    </row>
    <row r="759" ht="16.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E759" s="20"/>
      <c r="AF759" s="20"/>
      <c r="AG759" s="20"/>
      <c r="AH759" s="20"/>
      <c r="AI759" s="20"/>
      <c r="AJ759" s="20"/>
      <c r="AK759" s="20"/>
    </row>
    <row r="760" ht="16.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E760" s="20"/>
      <c r="AF760" s="20"/>
      <c r="AG760" s="20"/>
      <c r="AH760" s="20"/>
      <c r="AI760" s="20"/>
      <c r="AJ760" s="20"/>
      <c r="AK760" s="20"/>
    </row>
    <row r="761" ht="16.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E761" s="20"/>
      <c r="AF761" s="20"/>
      <c r="AG761" s="20"/>
      <c r="AH761" s="20"/>
      <c r="AI761" s="20"/>
      <c r="AJ761" s="20"/>
      <c r="AK761" s="20"/>
    </row>
    <row r="762" ht="16.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E762" s="20"/>
      <c r="AF762" s="20"/>
      <c r="AG762" s="20"/>
      <c r="AH762" s="20"/>
      <c r="AI762" s="20"/>
      <c r="AJ762" s="20"/>
      <c r="AK762" s="20"/>
    </row>
    <row r="763" ht="16.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E763" s="20"/>
      <c r="AF763" s="20"/>
      <c r="AG763" s="20"/>
      <c r="AH763" s="20"/>
      <c r="AI763" s="20"/>
      <c r="AJ763" s="20"/>
      <c r="AK763" s="20"/>
    </row>
    <row r="764" ht="16.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E764" s="20"/>
      <c r="AF764" s="20"/>
      <c r="AG764" s="20"/>
      <c r="AH764" s="20"/>
      <c r="AI764" s="20"/>
      <c r="AJ764" s="20"/>
      <c r="AK764" s="20"/>
    </row>
    <row r="765" ht="16.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E765" s="20"/>
      <c r="AF765" s="20"/>
      <c r="AG765" s="20"/>
      <c r="AH765" s="20"/>
      <c r="AI765" s="20"/>
      <c r="AJ765" s="20"/>
      <c r="AK765" s="20"/>
    </row>
    <row r="766" ht="16.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E766" s="20"/>
      <c r="AF766" s="20"/>
      <c r="AG766" s="20"/>
      <c r="AH766" s="20"/>
      <c r="AI766" s="20"/>
      <c r="AJ766" s="20"/>
      <c r="AK766" s="20"/>
    </row>
    <row r="767" ht="16.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E767" s="20"/>
      <c r="AF767" s="20"/>
      <c r="AG767" s="20"/>
      <c r="AH767" s="20"/>
      <c r="AI767" s="20"/>
      <c r="AJ767" s="20"/>
      <c r="AK767" s="20"/>
    </row>
    <row r="768" ht="16.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E768" s="20"/>
      <c r="AF768" s="20"/>
      <c r="AG768" s="20"/>
      <c r="AH768" s="20"/>
      <c r="AI768" s="20"/>
      <c r="AJ768" s="20"/>
      <c r="AK768" s="20"/>
    </row>
    <row r="769" ht="16.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E769" s="20"/>
      <c r="AF769" s="20"/>
      <c r="AG769" s="20"/>
      <c r="AH769" s="20"/>
      <c r="AI769" s="20"/>
      <c r="AJ769" s="20"/>
      <c r="AK769" s="20"/>
    </row>
    <row r="770" ht="16.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E770" s="20"/>
      <c r="AF770" s="20"/>
      <c r="AG770" s="20"/>
      <c r="AH770" s="20"/>
      <c r="AI770" s="20"/>
      <c r="AJ770" s="20"/>
      <c r="AK770" s="20"/>
    </row>
    <row r="771" ht="16.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E771" s="20"/>
      <c r="AF771" s="20"/>
      <c r="AG771" s="20"/>
      <c r="AH771" s="20"/>
      <c r="AI771" s="20"/>
      <c r="AJ771" s="20"/>
      <c r="AK771" s="20"/>
    </row>
    <row r="772" ht="16.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E772" s="20"/>
      <c r="AF772" s="20"/>
      <c r="AG772" s="20"/>
      <c r="AH772" s="20"/>
      <c r="AI772" s="20"/>
      <c r="AJ772" s="20"/>
      <c r="AK772" s="20"/>
    </row>
    <row r="773" ht="16.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E773" s="20"/>
      <c r="AF773" s="20"/>
      <c r="AG773" s="20"/>
      <c r="AH773" s="20"/>
      <c r="AI773" s="20"/>
      <c r="AJ773" s="20"/>
      <c r="AK773" s="20"/>
    </row>
    <row r="774" ht="16.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E774" s="20"/>
      <c r="AF774" s="20"/>
      <c r="AG774" s="20"/>
      <c r="AH774" s="20"/>
      <c r="AI774" s="20"/>
      <c r="AJ774" s="20"/>
      <c r="AK774" s="20"/>
    </row>
    <row r="775" ht="16.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E775" s="20"/>
      <c r="AF775" s="20"/>
      <c r="AG775" s="20"/>
      <c r="AH775" s="20"/>
      <c r="AI775" s="20"/>
      <c r="AJ775" s="20"/>
      <c r="AK775" s="20"/>
    </row>
    <row r="776" ht="16.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E776" s="20"/>
      <c r="AF776" s="20"/>
      <c r="AG776" s="20"/>
      <c r="AH776" s="20"/>
      <c r="AI776" s="20"/>
      <c r="AJ776" s="20"/>
      <c r="AK776" s="20"/>
    </row>
    <row r="777" ht="16.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E777" s="20"/>
      <c r="AF777" s="20"/>
      <c r="AG777" s="20"/>
      <c r="AH777" s="20"/>
      <c r="AI777" s="20"/>
      <c r="AJ777" s="20"/>
      <c r="AK777" s="20"/>
    </row>
    <row r="778" ht="16.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E778" s="20"/>
      <c r="AF778" s="20"/>
      <c r="AG778" s="20"/>
      <c r="AH778" s="20"/>
      <c r="AI778" s="20"/>
      <c r="AJ778" s="20"/>
      <c r="AK778" s="20"/>
    </row>
    <row r="779" ht="16.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E779" s="20"/>
      <c r="AF779" s="20"/>
      <c r="AG779" s="20"/>
      <c r="AH779" s="20"/>
      <c r="AI779" s="20"/>
      <c r="AJ779" s="20"/>
      <c r="AK779" s="20"/>
    </row>
    <row r="780" ht="16.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E780" s="20"/>
      <c r="AF780" s="20"/>
      <c r="AG780" s="20"/>
      <c r="AH780" s="20"/>
      <c r="AI780" s="20"/>
      <c r="AJ780" s="20"/>
      <c r="AK780" s="20"/>
    </row>
    <row r="781" ht="16.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E781" s="20"/>
      <c r="AF781" s="20"/>
      <c r="AG781" s="20"/>
      <c r="AH781" s="20"/>
      <c r="AI781" s="20"/>
      <c r="AJ781" s="20"/>
      <c r="AK781" s="20"/>
    </row>
    <row r="782" ht="16.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E782" s="20"/>
      <c r="AF782" s="20"/>
      <c r="AG782" s="20"/>
      <c r="AH782" s="20"/>
      <c r="AI782" s="20"/>
      <c r="AJ782" s="20"/>
      <c r="AK782" s="20"/>
    </row>
    <row r="783" ht="16.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E783" s="20"/>
      <c r="AF783" s="20"/>
      <c r="AG783" s="20"/>
      <c r="AH783" s="20"/>
      <c r="AI783" s="20"/>
      <c r="AJ783" s="20"/>
      <c r="AK783" s="20"/>
    </row>
    <row r="784" ht="16.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E784" s="20"/>
      <c r="AF784" s="20"/>
      <c r="AG784" s="20"/>
      <c r="AH784" s="20"/>
      <c r="AI784" s="20"/>
      <c r="AJ784" s="20"/>
      <c r="AK784" s="20"/>
    </row>
    <row r="785" ht="16.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E785" s="20"/>
      <c r="AF785" s="20"/>
      <c r="AG785" s="20"/>
      <c r="AH785" s="20"/>
      <c r="AI785" s="20"/>
      <c r="AJ785" s="20"/>
      <c r="AK785" s="20"/>
    </row>
    <row r="786" ht="16.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E786" s="20"/>
      <c r="AF786" s="20"/>
      <c r="AG786" s="20"/>
      <c r="AH786" s="20"/>
      <c r="AI786" s="20"/>
      <c r="AJ786" s="20"/>
      <c r="AK786" s="20"/>
    </row>
    <row r="787" ht="16.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E787" s="20"/>
      <c r="AF787" s="20"/>
      <c r="AG787" s="20"/>
      <c r="AH787" s="20"/>
      <c r="AI787" s="20"/>
      <c r="AJ787" s="20"/>
      <c r="AK787" s="20"/>
    </row>
    <row r="788" ht="16.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E788" s="20"/>
      <c r="AF788" s="20"/>
      <c r="AG788" s="20"/>
      <c r="AH788" s="20"/>
      <c r="AI788" s="20"/>
      <c r="AJ788" s="20"/>
      <c r="AK788" s="20"/>
    </row>
    <row r="789" ht="16.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E789" s="20"/>
      <c r="AF789" s="20"/>
      <c r="AG789" s="20"/>
      <c r="AH789" s="20"/>
      <c r="AI789" s="20"/>
      <c r="AJ789" s="20"/>
      <c r="AK789" s="20"/>
    </row>
    <row r="790" ht="16.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E790" s="20"/>
      <c r="AF790" s="20"/>
      <c r="AG790" s="20"/>
      <c r="AH790" s="20"/>
      <c r="AI790" s="20"/>
      <c r="AJ790" s="20"/>
      <c r="AK790" s="20"/>
    </row>
    <row r="791" ht="16.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E791" s="20"/>
      <c r="AF791" s="20"/>
      <c r="AG791" s="20"/>
      <c r="AH791" s="20"/>
      <c r="AI791" s="20"/>
      <c r="AJ791" s="20"/>
      <c r="AK791" s="20"/>
    </row>
    <row r="792" ht="16.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E792" s="20"/>
      <c r="AF792" s="20"/>
      <c r="AG792" s="20"/>
      <c r="AH792" s="20"/>
      <c r="AI792" s="20"/>
      <c r="AJ792" s="20"/>
      <c r="AK792" s="20"/>
    </row>
    <row r="793" ht="16.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E793" s="20"/>
      <c r="AF793" s="20"/>
      <c r="AG793" s="20"/>
      <c r="AH793" s="20"/>
      <c r="AI793" s="20"/>
      <c r="AJ793" s="20"/>
      <c r="AK793" s="20"/>
    </row>
    <row r="794" ht="16.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E794" s="20"/>
      <c r="AF794" s="20"/>
      <c r="AG794" s="20"/>
      <c r="AH794" s="20"/>
      <c r="AI794" s="20"/>
      <c r="AJ794" s="20"/>
      <c r="AK794" s="20"/>
    </row>
    <row r="795" ht="16.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E795" s="20"/>
      <c r="AF795" s="20"/>
      <c r="AG795" s="20"/>
      <c r="AH795" s="20"/>
      <c r="AI795" s="20"/>
      <c r="AJ795" s="20"/>
      <c r="AK795" s="20"/>
    </row>
    <row r="796" ht="16.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E796" s="20"/>
      <c r="AF796" s="20"/>
      <c r="AG796" s="20"/>
      <c r="AH796" s="20"/>
      <c r="AI796" s="20"/>
      <c r="AJ796" s="20"/>
      <c r="AK796" s="20"/>
    </row>
    <row r="797" ht="16.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E797" s="20"/>
      <c r="AF797" s="20"/>
      <c r="AG797" s="20"/>
      <c r="AH797" s="20"/>
      <c r="AI797" s="20"/>
      <c r="AJ797" s="20"/>
      <c r="AK797" s="20"/>
    </row>
    <row r="798" ht="16.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E798" s="20"/>
      <c r="AF798" s="20"/>
      <c r="AG798" s="20"/>
      <c r="AH798" s="20"/>
      <c r="AI798" s="20"/>
      <c r="AJ798" s="20"/>
      <c r="AK798" s="20"/>
    </row>
    <row r="799" ht="16.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E799" s="20"/>
      <c r="AF799" s="20"/>
      <c r="AG799" s="20"/>
      <c r="AH799" s="20"/>
      <c r="AI799" s="20"/>
      <c r="AJ799" s="20"/>
      <c r="AK799" s="20"/>
    </row>
    <row r="800" ht="16.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E800" s="20"/>
      <c r="AF800" s="20"/>
      <c r="AG800" s="20"/>
      <c r="AH800" s="20"/>
      <c r="AI800" s="20"/>
      <c r="AJ800" s="20"/>
      <c r="AK800" s="20"/>
    </row>
    <row r="801" ht="16.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E801" s="20"/>
      <c r="AF801" s="20"/>
      <c r="AG801" s="20"/>
      <c r="AH801" s="20"/>
      <c r="AI801" s="20"/>
      <c r="AJ801" s="20"/>
      <c r="AK801" s="20"/>
    </row>
    <row r="802" ht="16.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E802" s="20"/>
      <c r="AF802" s="20"/>
      <c r="AG802" s="20"/>
      <c r="AH802" s="20"/>
      <c r="AI802" s="20"/>
      <c r="AJ802" s="20"/>
      <c r="AK802" s="20"/>
    </row>
    <row r="803" ht="16.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E803" s="20"/>
      <c r="AF803" s="20"/>
      <c r="AG803" s="20"/>
      <c r="AH803" s="20"/>
      <c r="AI803" s="20"/>
      <c r="AJ803" s="20"/>
      <c r="AK803" s="20"/>
    </row>
    <row r="804" ht="16.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E804" s="20"/>
      <c r="AF804" s="20"/>
      <c r="AG804" s="20"/>
      <c r="AH804" s="20"/>
      <c r="AI804" s="20"/>
      <c r="AJ804" s="20"/>
      <c r="AK804" s="20"/>
    </row>
    <row r="805" ht="16.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E805" s="20"/>
      <c r="AF805" s="20"/>
      <c r="AG805" s="20"/>
      <c r="AH805" s="20"/>
      <c r="AI805" s="20"/>
      <c r="AJ805" s="20"/>
      <c r="AK805" s="20"/>
    </row>
    <row r="806" ht="16.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E806" s="20"/>
      <c r="AF806" s="20"/>
      <c r="AG806" s="20"/>
      <c r="AH806" s="20"/>
      <c r="AI806" s="20"/>
      <c r="AJ806" s="20"/>
      <c r="AK806" s="20"/>
    </row>
    <row r="807" ht="16.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E807" s="20"/>
      <c r="AF807" s="20"/>
      <c r="AG807" s="20"/>
      <c r="AH807" s="20"/>
      <c r="AI807" s="20"/>
      <c r="AJ807" s="20"/>
      <c r="AK807" s="20"/>
    </row>
    <row r="808" ht="16.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E808" s="20"/>
      <c r="AF808" s="20"/>
      <c r="AG808" s="20"/>
      <c r="AH808" s="20"/>
      <c r="AI808" s="20"/>
      <c r="AJ808" s="20"/>
      <c r="AK808" s="20"/>
    </row>
    <row r="809" ht="16.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E809" s="20"/>
      <c r="AF809" s="20"/>
      <c r="AG809" s="20"/>
      <c r="AH809" s="20"/>
      <c r="AI809" s="20"/>
      <c r="AJ809" s="20"/>
      <c r="AK809" s="20"/>
    </row>
    <row r="810" ht="16.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E810" s="20"/>
      <c r="AF810" s="20"/>
      <c r="AG810" s="20"/>
      <c r="AH810" s="20"/>
      <c r="AI810" s="20"/>
      <c r="AJ810" s="20"/>
      <c r="AK810" s="20"/>
    </row>
    <row r="811" ht="16.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E811" s="20"/>
      <c r="AF811" s="20"/>
      <c r="AG811" s="20"/>
      <c r="AH811" s="20"/>
      <c r="AI811" s="20"/>
      <c r="AJ811" s="20"/>
      <c r="AK811" s="20"/>
    </row>
    <row r="812" ht="16.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E812" s="20"/>
      <c r="AF812" s="20"/>
      <c r="AG812" s="20"/>
      <c r="AH812" s="20"/>
      <c r="AI812" s="20"/>
      <c r="AJ812" s="20"/>
      <c r="AK812" s="20"/>
    </row>
    <row r="813" ht="16.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E813" s="20"/>
      <c r="AF813" s="20"/>
      <c r="AG813" s="20"/>
      <c r="AH813" s="20"/>
      <c r="AI813" s="20"/>
      <c r="AJ813" s="20"/>
      <c r="AK813" s="20"/>
    </row>
    <row r="814" ht="16.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E814" s="20"/>
      <c r="AF814" s="20"/>
      <c r="AG814" s="20"/>
      <c r="AH814" s="20"/>
      <c r="AI814" s="20"/>
      <c r="AJ814" s="20"/>
      <c r="AK814" s="20"/>
    </row>
    <row r="815" ht="16.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E815" s="20"/>
      <c r="AF815" s="20"/>
      <c r="AG815" s="20"/>
      <c r="AH815" s="20"/>
      <c r="AI815" s="20"/>
      <c r="AJ815" s="20"/>
      <c r="AK815" s="20"/>
    </row>
    <row r="816" ht="16.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E816" s="20"/>
      <c r="AF816" s="20"/>
      <c r="AG816" s="20"/>
      <c r="AH816" s="20"/>
      <c r="AI816" s="20"/>
      <c r="AJ816" s="20"/>
      <c r="AK816" s="20"/>
    </row>
    <row r="817" ht="16.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E817" s="20"/>
      <c r="AF817" s="20"/>
      <c r="AG817" s="20"/>
      <c r="AH817" s="20"/>
      <c r="AI817" s="20"/>
      <c r="AJ817" s="20"/>
      <c r="AK817" s="20"/>
    </row>
    <row r="818" ht="16.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E818" s="20"/>
      <c r="AF818" s="20"/>
      <c r="AG818" s="20"/>
      <c r="AH818" s="20"/>
      <c r="AI818" s="20"/>
      <c r="AJ818" s="20"/>
      <c r="AK818" s="20"/>
    </row>
    <row r="819" ht="16.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E819" s="20"/>
      <c r="AF819" s="20"/>
      <c r="AG819" s="20"/>
      <c r="AH819" s="20"/>
      <c r="AI819" s="20"/>
      <c r="AJ819" s="20"/>
      <c r="AK819" s="20"/>
    </row>
    <row r="820" ht="16.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E820" s="20"/>
      <c r="AF820" s="20"/>
      <c r="AG820" s="20"/>
      <c r="AH820" s="20"/>
      <c r="AI820" s="20"/>
      <c r="AJ820" s="20"/>
      <c r="AK820" s="20"/>
    </row>
    <row r="821" ht="16.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E821" s="20"/>
      <c r="AF821" s="20"/>
      <c r="AG821" s="20"/>
      <c r="AH821" s="20"/>
      <c r="AI821" s="20"/>
      <c r="AJ821" s="20"/>
      <c r="AK821" s="20"/>
    </row>
    <row r="822" ht="16.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E822" s="20"/>
      <c r="AF822" s="20"/>
      <c r="AG822" s="20"/>
      <c r="AH822" s="20"/>
      <c r="AI822" s="20"/>
      <c r="AJ822" s="20"/>
      <c r="AK822" s="20"/>
    </row>
    <row r="823" ht="16.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E823" s="20"/>
      <c r="AF823" s="20"/>
      <c r="AG823" s="20"/>
      <c r="AH823" s="20"/>
      <c r="AI823" s="20"/>
      <c r="AJ823" s="20"/>
      <c r="AK823" s="20"/>
    </row>
    <row r="824" ht="16.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E824" s="20"/>
      <c r="AF824" s="20"/>
      <c r="AG824" s="20"/>
      <c r="AH824" s="20"/>
      <c r="AI824" s="20"/>
      <c r="AJ824" s="20"/>
      <c r="AK824" s="20"/>
    </row>
    <row r="825" ht="16.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E825" s="20"/>
      <c r="AF825" s="20"/>
      <c r="AG825" s="20"/>
      <c r="AH825" s="20"/>
      <c r="AI825" s="20"/>
      <c r="AJ825" s="20"/>
      <c r="AK825" s="20"/>
    </row>
    <row r="826" ht="16.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E826" s="20"/>
      <c r="AF826" s="20"/>
      <c r="AG826" s="20"/>
      <c r="AH826" s="20"/>
      <c r="AI826" s="20"/>
      <c r="AJ826" s="20"/>
      <c r="AK826" s="20"/>
    </row>
    <row r="827" ht="16.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E827" s="20"/>
      <c r="AF827" s="20"/>
      <c r="AG827" s="20"/>
      <c r="AH827" s="20"/>
      <c r="AI827" s="20"/>
      <c r="AJ827" s="20"/>
      <c r="AK827" s="20"/>
    </row>
    <row r="828" ht="16.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E828" s="20"/>
      <c r="AF828" s="20"/>
      <c r="AG828" s="20"/>
      <c r="AH828" s="20"/>
      <c r="AI828" s="20"/>
      <c r="AJ828" s="20"/>
      <c r="AK828" s="20"/>
    </row>
    <row r="829" ht="16.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E829" s="20"/>
      <c r="AF829" s="20"/>
      <c r="AG829" s="20"/>
      <c r="AH829" s="20"/>
      <c r="AI829" s="20"/>
      <c r="AJ829" s="20"/>
      <c r="AK829" s="20"/>
    </row>
    <row r="830" ht="16.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E830" s="20"/>
      <c r="AF830" s="20"/>
      <c r="AG830" s="20"/>
      <c r="AH830" s="20"/>
      <c r="AI830" s="20"/>
      <c r="AJ830" s="20"/>
      <c r="AK830" s="20"/>
    </row>
    <row r="831" ht="16.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E831" s="20"/>
      <c r="AF831" s="20"/>
      <c r="AG831" s="20"/>
      <c r="AH831" s="20"/>
      <c r="AI831" s="20"/>
      <c r="AJ831" s="20"/>
      <c r="AK831" s="20"/>
    </row>
    <row r="832" ht="16.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E832" s="20"/>
      <c r="AF832" s="20"/>
      <c r="AG832" s="20"/>
      <c r="AH832" s="20"/>
      <c r="AI832" s="20"/>
      <c r="AJ832" s="20"/>
      <c r="AK832" s="20"/>
    </row>
    <row r="833" ht="16.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E833" s="20"/>
      <c r="AF833" s="20"/>
      <c r="AG833" s="20"/>
      <c r="AH833" s="20"/>
      <c r="AI833" s="20"/>
      <c r="AJ833" s="20"/>
      <c r="AK833" s="20"/>
    </row>
    <row r="834" ht="16.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E834" s="20"/>
      <c r="AF834" s="20"/>
      <c r="AG834" s="20"/>
      <c r="AH834" s="20"/>
      <c r="AI834" s="20"/>
      <c r="AJ834" s="20"/>
      <c r="AK834" s="20"/>
    </row>
    <row r="835" ht="16.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E835" s="20"/>
      <c r="AF835" s="20"/>
      <c r="AG835" s="20"/>
      <c r="AH835" s="20"/>
      <c r="AI835" s="20"/>
      <c r="AJ835" s="20"/>
      <c r="AK835" s="20"/>
    </row>
    <row r="836" ht="16.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E836" s="20"/>
      <c r="AF836" s="20"/>
      <c r="AG836" s="20"/>
      <c r="AH836" s="20"/>
      <c r="AI836" s="20"/>
      <c r="AJ836" s="20"/>
      <c r="AK836" s="20"/>
    </row>
    <row r="837" ht="16.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E837" s="20"/>
      <c r="AF837" s="20"/>
      <c r="AG837" s="20"/>
      <c r="AH837" s="20"/>
      <c r="AI837" s="20"/>
      <c r="AJ837" s="20"/>
      <c r="AK837" s="20"/>
    </row>
    <row r="838" ht="16.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E838" s="20"/>
      <c r="AF838" s="20"/>
      <c r="AG838" s="20"/>
      <c r="AH838" s="20"/>
      <c r="AI838" s="20"/>
      <c r="AJ838" s="20"/>
      <c r="AK838" s="20"/>
    </row>
    <row r="839" ht="16.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E839" s="20"/>
      <c r="AF839" s="20"/>
      <c r="AG839" s="20"/>
      <c r="AH839" s="20"/>
      <c r="AI839" s="20"/>
      <c r="AJ839" s="20"/>
      <c r="AK839" s="20"/>
    </row>
    <row r="840" ht="16.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E840" s="20"/>
      <c r="AF840" s="20"/>
      <c r="AG840" s="20"/>
      <c r="AH840" s="20"/>
      <c r="AI840" s="20"/>
      <c r="AJ840" s="20"/>
      <c r="AK840" s="20"/>
    </row>
    <row r="841" ht="16.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E841" s="20"/>
      <c r="AF841" s="20"/>
      <c r="AG841" s="20"/>
      <c r="AH841" s="20"/>
      <c r="AI841" s="20"/>
      <c r="AJ841" s="20"/>
      <c r="AK841" s="20"/>
    </row>
    <row r="842" ht="16.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E842" s="20"/>
      <c r="AF842" s="20"/>
      <c r="AG842" s="20"/>
      <c r="AH842" s="20"/>
      <c r="AI842" s="20"/>
      <c r="AJ842" s="20"/>
      <c r="AK842" s="20"/>
    </row>
    <row r="843" ht="16.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E843" s="20"/>
      <c r="AF843" s="20"/>
      <c r="AG843" s="20"/>
      <c r="AH843" s="20"/>
      <c r="AI843" s="20"/>
      <c r="AJ843" s="20"/>
      <c r="AK843" s="20"/>
    </row>
    <row r="844" ht="16.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E844" s="20"/>
      <c r="AF844" s="20"/>
      <c r="AG844" s="20"/>
      <c r="AH844" s="20"/>
      <c r="AI844" s="20"/>
      <c r="AJ844" s="20"/>
      <c r="AK844" s="20"/>
    </row>
    <row r="845" ht="16.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E845" s="20"/>
      <c r="AF845" s="20"/>
      <c r="AG845" s="20"/>
      <c r="AH845" s="20"/>
      <c r="AI845" s="20"/>
      <c r="AJ845" s="20"/>
      <c r="AK845" s="20"/>
    </row>
    <row r="846" ht="16.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E846" s="20"/>
      <c r="AF846" s="20"/>
      <c r="AG846" s="20"/>
      <c r="AH846" s="20"/>
      <c r="AI846" s="20"/>
      <c r="AJ846" s="20"/>
      <c r="AK846" s="20"/>
    </row>
    <row r="847" ht="16.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E847" s="20"/>
      <c r="AF847" s="20"/>
      <c r="AG847" s="20"/>
      <c r="AH847" s="20"/>
      <c r="AI847" s="20"/>
      <c r="AJ847" s="20"/>
      <c r="AK847" s="20"/>
    </row>
    <row r="848" ht="16.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E848" s="20"/>
      <c r="AF848" s="20"/>
      <c r="AG848" s="20"/>
      <c r="AH848" s="20"/>
      <c r="AI848" s="20"/>
      <c r="AJ848" s="20"/>
      <c r="AK848" s="20"/>
    </row>
    <row r="849" ht="16.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E849" s="20"/>
      <c r="AF849" s="20"/>
      <c r="AG849" s="20"/>
      <c r="AH849" s="20"/>
      <c r="AI849" s="20"/>
      <c r="AJ849" s="20"/>
      <c r="AK849" s="20"/>
    </row>
    <row r="850" ht="16.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E850" s="20"/>
      <c r="AF850" s="20"/>
      <c r="AG850" s="20"/>
      <c r="AH850" s="20"/>
      <c r="AI850" s="20"/>
      <c r="AJ850" s="20"/>
      <c r="AK850" s="20"/>
    </row>
    <row r="851" ht="16.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E851" s="20"/>
      <c r="AF851" s="20"/>
      <c r="AG851" s="20"/>
      <c r="AH851" s="20"/>
      <c r="AI851" s="20"/>
      <c r="AJ851" s="20"/>
      <c r="AK851" s="20"/>
    </row>
    <row r="852" ht="16.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E852" s="20"/>
      <c r="AF852" s="20"/>
      <c r="AG852" s="20"/>
      <c r="AH852" s="20"/>
      <c r="AI852" s="20"/>
      <c r="AJ852" s="20"/>
      <c r="AK852" s="20"/>
    </row>
    <row r="853" ht="16.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E853" s="20"/>
      <c r="AF853" s="20"/>
      <c r="AG853" s="20"/>
      <c r="AH853" s="20"/>
      <c r="AI853" s="20"/>
      <c r="AJ853" s="20"/>
      <c r="AK853" s="20"/>
    </row>
    <row r="854" ht="16.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E854" s="20"/>
      <c r="AF854" s="20"/>
      <c r="AG854" s="20"/>
      <c r="AH854" s="20"/>
      <c r="AI854" s="20"/>
      <c r="AJ854" s="20"/>
      <c r="AK854" s="20"/>
    </row>
    <row r="855" ht="16.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E855" s="20"/>
      <c r="AF855" s="20"/>
      <c r="AG855" s="20"/>
      <c r="AH855" s="20"/>
      <c r="AI855" s="20"/>
      <c r="AJ855" s="20"/>
      <c r="AK855" s="20"/>
    </row>
    <row r="856" ht="16.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E856" s="20"/>
      <c r="AF856" s="20"/>
      <c r="AG856" s="20"/>
      <c r="AH856" s="20"/>
      <c r="AI856" s="20"/>
      <c r="AJ856" s="20"/>
      <c r="AK856" s="20"/>
    </row>
    <row r="857" ht="16.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E857" s="20"/>
      <c r="AF857" s="20"/>
      <c r="AG857" s="20"/>
      <c r="AH857" s="20"/>
      <c r="AI857" s="20"/>
      <c r="AJ857" s="20"/>
      <c r="AK857" s="20"/>
    </row>
    <row r="858" ht="16.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E858" s="20"/>
      <c r="AF858" s="20"/>
      <c r="AG858" s="20"/>
      <c r="AH858" s="20"/>
      <c r="AI858" s="20"/>
      <c r="AJ858" s="20"/>
      <c r="AK858" s="20"/>
    </row>
    <row r="859" ht="16.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E859" s="20"/>
      <c r="AF859" s="20"/>
      <c r="AG859" s="20"/>
      <c r="AH859" s="20"/>
      <c r="AI859" s="20"/>
      <c r="AJ859" s="20"/>
      <c r="AK859" s="20"/>
    </row>
    <row r="860" ht="16.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E860" s="20"/>
      <c r="AF860" s="20"/>
      <c r="AG860" s="20"/>
      <c r="AH860" s="20"/>
      <c r="AI860" s="20"/>
      <c r="AJ860" s="20"/>
      <c r="AK860" s="20"/>
    </row>
    <row r="861" ht="16.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E861" s="20"/>
      <c r="AF861" s="20"/>
      <c r="AG861" s="20"/>
      <c r="AH861" s="20"/>
      <c r="AI861" s="20"/>
      <c r="AJ861" s="20"/>
      <c r="AK861" s="20"/>
    </row>
    <row r="862" ht="16.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E862" s="20"/>
      <c r="AF862" s="20"/>
      <c r="AG862" s="20"/>
      <c r="AH862" s="20"/>
      <c r="AI862" s="20"/>
      <c r="AJ862" s="20"/>
      <c r="AK862" s="20"/>
    </row>
    <row r="863" ht="16.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E863" s="20"/>
      <c r="AF863" s="20"/>
      <c r="AG863" s="20"/>
      <c r="AH863" s="20"/>
      <c r="AI863" s="20"/>
      <c r="AJ863" s="20"/>
      <c r="AK863" s="20"/>
    </row>
    <row r="864" ht="16.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E864" s="20"/>
      <c r="AF864" s="20"/>
      <c r="AG864" s="20"/>
      <c r="AH864" s="20"/>
      <c r="AI864" s="20"/>
      <c r="AJ864" s="20"/>
      <c r="AK864" s="20"/>
    </row>
    <row r="865" ht="16.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E865" s="20"/>
      <c r="AF865" s="20"/>
      <c r="AG865" s="20"/>
      <c r="AH865" s="20"/>
      <c r="AI865" s="20"/>
      <c r="AJ865" s="20"/>
      <c r="AK865" s="20"/>
    </row>
    <row r="866" ht="16.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E866" s="20"/>
      <c r="AF866" s="20"/>
      <c r="AG866" s="20"/>
      <c r="AH866" s="20"/>
      <c r="AI866" s="20"/>
      <c r="AJ866" s="20"/>
      <c r="AK866" s="20"/>
    </row>
    <row r="867" ht="16.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E867" s="20"/>
      <c r="AF867" s="20"/>
      <c r="AG867" s="20"/>
      <c r="AH867" s="20"/>
      <c r="AI867" s="20"/>
      <c r="AJ867" s="20"/>
      <c r="AK867" s="20"/>
    </row>
    <row r="868" ht="16.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E868" s="20"/>
      <c r="AF868" s="20"/>
      <c r="AG868" s="20"/>
      <c r="AH868" s="20"/>
      <c r="AI868" s="20"/>
      <c r="AJ868" s="20"/>
      <c r="AK868" s="20"/>
    </row>
    <row r="869" ht="16.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E869" s="20"/>
      <c r="AF869" s="20"/>
      <c r="AG869" s="20"/>
      <c r="AH869" s="20"/>
      <c r="AI869" s="20"/>
      <c r="AJ869" s="20"/>
      <c r="AK869" s="20"/>
    </row>
    <row r="870" ht="16.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E870" s="20"/>
      <c r="AF870" s="20"/>
      <c r="AG870" s="20"/>
      <c r="AH870" s="20"/>
      <c r="AI870" s="20"/>
      <c r="AJ870" s="20"/>
      <c r="AK870" s="20"/>
    </row>
    <row r="871" ht="16.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E871" s="20"/>
      <c r="AF871" s="20"/>
      <c r="AG871" s="20"/>
      <c r="AH871" s="20"/>
      <c r="AI871" s="20"/>
      <c r="AJ871" s="20"/>
      <c r="AK871" s="20"/>
    </row>
    <row r="872" ht="16.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E872" s="20"/>
      <c r="AF872" s="20"/>
      <c r="AG872" s="20"/>
      <c r="AH872" s="20"/>
      <c r="AI872" s="20"/>
      <c r="AJ872" s="20"/>
      <c r="AK872" s="20"/>
    </row>
    <row r="873" ht="16.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E873" s="20"/>
      <c r="AF873" s="20"/>
      <c r="AG873" s="20"/>
      <c r="AH873" s="20"/>
      <c r="AI873" s="20"/>
      <c r="AJ873" s="20"/>
      <c r="AK873" s="20"/>
    </row>
    <row r="874" ht="16.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E874" s="20"/>
      <c r="AF874" s="20"/>
      <c r="AG874" s="20"/>
      <c r="AH874" s="20"/>
      <c r="AI874" s="20"/>
      <c r="AJ874" s="20"/>
      <c r="AK874" s="20"/>
    </row>
    <row r="875" ht="16.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E875" s="20"/>
      <c r="AF875" s="20"/>
      <c r="AG875" s="20"/>
      <c r="AH875" s="20"/>
      <c r="AI875" s="20"/>
      <c r="AJ875" s="20"/>
      <c r="AK875" s="20"/>
    </row>
    <row r="876" ht="16.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E876" s="20"/>
      <c r="AF876" s="20"/>
      <c r="AG876" s="20"/>
      <c r="AH876" s="20"/>
      <c r="AI876" s="20"/>
      <c r="AJ876" s="20"/>
      <c r="AK876" s="20"/>
    </row>
    <row r="877" ht="16.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E877" s="20"/>
      <c r="AF877" s="20"/>
      <c r="AG877" s="20"/>
      <c r="AH877" s="20"/>
      <c r="AI877" s="20"/>
      <c r="AJ877" s="20"/>
      <c r="AK877" s="20"/>
    </row>
    <row r="878" ht="16.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E878" s="20"/>
      <c r="AF878" s="20"/>
      <c r="AG878" s="20"/>
      <c r="AH878" s="20"/>
      <c r="AI878" s="20"/>
      <c r="AJ878" s="20"/>
      <c r="AK878" s="20"/>
    </row>
    <row r="879" ht="16.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E879" s="20"/>
      <c r="AF879" s="20"/>
      <c r="AG879" s="20"/>
      <c r="AH879" s="20"/>
      <c r="AI879" s="20"/>
      <c r="AJ879" s="20"/>
      <c r="AK879" s="20"/>
    </row>
    <row r="880" ht="16.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E880" s="20"/>
      <c r="AF880" s="20"/>
      <c r="AG880" s="20"/>
      <c r="AH880" s="20"/>
      <c r="AI880" s="20"/>
      <c r="AJ880" s="20"/>
      <c r="AK880" s="20"/>
    </row>
    <row r="881" ht="16.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E881" s="20"/>
      <c r="AF881" s="20"/>
      <c r="AG881" s="20"/>
      <c r="AH881" s="20"/>
      <c r="AI881" s="20"/>
      <c r="AJ881" s="20"/>
      <c r="AK881" s="20"/>
    </row>
    <row r="882" ht="16.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E882" s="20"/>
      <c r="AF882" s="20"/>
      <c r="AG882" s="20"/>
      <c r="AH882" s="20"/>
      <c r="AI882" s="20"/>
      <c r="AJ882" s="20"/>
      <c r="AK882" s="20"/>
    </row>
    <row r="883" ht="16.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E883" s="20"/>
      <c r="AF883" s="20"/>
      <c r="AG883" s="20"/>
      <c r="AH883" s="20"/>
      <c r="AI883" s="20"/>
      <c r="AJ883" s="20"/>
      <c r="AK883" s="20"/>
    </row>
    <row r="884" ht="16.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E884" s="20"/>
      <c r="AF884" s="20"/>
      <c r="AG884" s="20"/>
      <c r="AH884" s="20"/>
      <c r="AI884" s="20"/>
      <c r="AJ884" s="20"/>
      <c r="AK884" s="20"/>
    </row>
    <row r="885" ht="16.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E885" s="20"/>
      <c r="AF885" s="20"/>
      <c r="AG885" s="20"/>
      <c r="AH885" s="20"/>
      <c r="AI885" s="20"/>
      <c r="AJ885" s="20"/>
      <c r="AK885" s="20"/>
    </row>
    <row r="886" ht="16.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E886" s="20"/>
      <c r="AF886" s="20"/>
      <c r="AG886" s="20"/>
      <c r="AH886" s="20"/>
      <c r="AI886" s="20"/>
      <c r="AJ886" s="20"/>
      <c r="AK886" s="20"/>
    </row>
    <row r="887" ht="16.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E887" s="20"/>
      <c r="AF887" s="20"/>
      <c r="AG887" s="20"/>
      <c r="AH887" s="20"/>
      <c r="AI887" s="20"/>
      <c r="AJ887" s="20"/>
      <c r="AK887" s="20"/>
    </row>
    <row r="888" ht="16.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E888" s="20"/>
      <c r="AF888" s="20"/>
      <c r="AG888" s="20"/>
      <c r="AH888" s="20"/>
      <c r="AI888" s="20"/>
      <c r="AJ888" s="20"/>
      <c r="AK888" s="20"/>
    </row>
    <row r="889" ht="16.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E889" s="20"/>
      <c r="AF889" s="20"/>
      <c r="AG889" s="20"/>
      <c r="AH889" s="20"/>
      <c r="AI889" s="20"/>
      <c r="AJ889" s="20"/>
      <c r="AK889" s="20"/>
    </row>
    <row r="890" ht="16.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E890" s="20"/>
      <c r="AF890" s="20"/>
      <c r="AG890" s="20"/>
      <c r="AH890" s="20"/>
      <c r="AI890" s="20"/>
      <c r="AJ890" s="20"/>
      <c r="AK890" s="20"/>
    </row>
    <row r="891" ht="16.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E891" s="20"/>
      <c r="AF891" s="20"/>
      <c r="AG891" s="20"/>
      <c r="AH891" s="20"/>
      <c r="AI891" s="20"/>
      <c r="AJ891" s="20"/>
      <c r="AK891" s="20"/>
    </row>
    <row r="892" ht="16.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E892" s="20"/>
      <c r="AF892" s="20"/>
      <c r="AG892" s="20"/>
      <c r="AH892" s="20"/>
      <c r="AI892" s="20"/>
      <c r="AJ892" s="20"/>
      <c r="AK892" s="20"/>
    </row>
    <row r="893" ht="16.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E893" s="20"/>
      <c r="AF893" s="20"/>
      <c r="AG893" s="20"/>
      <c r="AH893" s="20"/>
      <c r="AI893" s="20"/>
      <c r="AJ893" s="20"/>
      <c r="AK893" s="20"/>
    </row>
    <row r="894" ht="16.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E894" s="20"/>
      <c r="AF894" s="20"/>
      <c r="AG894" s="20"/>
      <c r="AH894" s="20"/>
      <c r="AI894" s="20"/>
      <c r="AJ894" s="20"/>
      <c r="AK894" s="20"/>
    </row>
    <row r="895" ht="16.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E895" s="20"/>
      <c r="AF895" s="20"/>
      <c r="AG895" s="20"/>
      <c r="AH895" s="20"/>
      <c r="AI895" s="20"/>
      <c r="AJ895" s="20"/>
      <c r="AK895" s="20"/>
    </row>
    <row r="896" ht="16.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E896" s="20"/>
      <c r="AF896" s="20"/>
      <c r="AG896" s="20"/>
      <c r="AH896" s="20"/>
      <c r="AI896" s="20"/>
      <c r="AJ896" s="20"/>
      <c r="AK896" s="20"/>
    </row>
    <row r="897" ht="16.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E897" s="20"/>
      <c r="AF897" s="20"/>
      <c r="AG897" s="20"/>
      <c r="AH897" s="20"/>
      <c r="AI897" s="20"/>
      <c r="AJ897" s="20"/>
      <c r="AK897" s="20"/>
    </row>
    <row r="898" ht="16.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E898" s="20"/>
      <c r="AF898" s="20"/>
      <c r="AG898" s="20"/>
      <c r="AH898" s="20"/>
      <c r="AI898" s="20"/>
      <c r="AJ898" s="20"/>
      <c r="AK898" s="20"/>
    </row>
    <row r="899" ht="16.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E899" s="20"/>
      <c r="AF899" s="20"/>
      <c r="AG899" s="20"/>
      <c r="AH899" s="20"/>
      <c r="AI899" s="20"/>
      <c r="AJ899" s="20"/>
      <c r="AK899" s="20"/>
    </row>
    <row r="900" ht="16.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E900" s="20"/>
      <c r="AF900" s="20"/>
      <c r="AG900" s="20"/>
      <c r="AH900" s="20"/>
      <c r="AI900" s="20"/>
      <c r="AJ900" s="20"/>
      <c r="AK900" s="20"/>
    </row>
    <row r="901" ht="16.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E901" s="20"/>
      <c r="AF901" s="20"/>
      <c r="AG901" s="20"/>
      <c r="AH901" s="20"/>
      <c r="AI901" s="20"/>
      <c r="AJ901" s="20"/>
      <c r="AK901" s="20"/>
    </row>
    <row r="902" ht="16.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E902" s="20"/>
      <c r="AF902" s="20"/>
      <c r="AG902" s="20"/>
      <c r="AH902" s="20"/>
      <c r="AI902" s="20"/>
      <c r="AJ902" s="20"/>
      <c r="AK902" s="20"/>
    </row>
    <row r="903" ht="16.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E903" s="20"/>
      <c r="AF903" s="20"/>
      <c r="AG903" s="20"/>
      <c r="AH903" s="20"/>
      <c r="AI903" s="20"/>
      <c r="AJ903" s="20"/>
      <c r="AK903" s="20"/>
    </row>
    <row r="904" ht="16.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E904" s="20"/>
      <c r="AF904" s="20"/>
      <c r="AG904" s="20"/>
      <c r="AH904" s="20"/>
      <c r="AI904" s="20"/>
      <c r="AJ904" s="20"/>
      <c r="AK904" s="20"/>
    </row>
    <row r="905" ht="16.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E905" s="20"/>
      <c r="AF905" s="20"/>
      <c r="AG905" s="20"/>
      <c r="AH905" s="20"/>
      <c r="AI905" s="20"/>
      <c r="AJ905" s="20"/>
      <c r="AK905" s="20"/>
    </row>
    <row r="906" ht="16.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E906" s="20"/>
      <c r="AF906" s="20"/>
      <c r="AG906" s="20"/>
      <c r="AH906" s="20"/>
      <c r="AI906" s="20"/>
      <c r="AJ906" s="20"/>
      <c r="AK906" s="20"/>
    </row>
    <row r="907" ht="16.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E907" s="20"/>
      <c r="AF907" s="20"/>
      <c r="AG907" s="20"/>
      <c r="AH907" s="20"/>
      <c r="AI907" s="20"/>
      <c r="AJ907" s="20"/>
      <c r="AK907" s="20"/>
    </row>
    <row r="908" ht="16.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E908" s="20"/>
      <c r="AF908" s="20"/>
      <c r="AG908" s="20"/>
      <c r="AH908" s="20"/>
      <c r="AI908" s="20"/>
      <c r="AJ908" s="20"/>
      <c r="AK908" s="20"/>
    </row>
    <row r="909" ht="16.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E909" s="20"/>
      <c r="AF909" s="20"/>
      <c r="AG909" s="20"/>
      <c r="AH909" s="20"/>
      <c r="AI909" s="20"/>
      <c r="AJ909" s="20"/>
      <c r="AK909" s="20"/>
    </row>
    <row r="910" ht="16.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E910" s="20"/>
      <c r="AF910" s="20"/>
      <c r="AG910" s="20"/>
      <c r="AH910" s="20"/>
      <c r="AI910" s="20"/>
      <c r="AJ910" s="20"/>
      <c r="AK910" s="20"/>
    </row>
    <row r="911" ht="16.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E911" s="20"/>
      <c r="AF911" s="20"/>
      <c r="AG911" s="20"/>
      <c r="AH911" s="20"/>
      <c r="AI911" s="20"/>
      <c r="AJ911" s="20"/>
      <c r="AK911" s="20"/>
    </row>
    <row r="912" ht="16.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E912" s="20"/>
      <c r="AF912" s="20"/>
      <c r="AG912" s="20"/>
      <c r="AH912" s="20"/>
      <c r="AI912" s="20"/>
      <c r="AJ912" s="20"/>
      <c r="AK912" s="20"/>
    </row>
    <row r="913" ht="16.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E913" s="20"/>
      <c r="AF913" s="20"/>
      <c r="AG913" s="20"/>
      <c r="AH913" s="20"/>
      <c r="AI913" s="20"/>
      <c r="AJ913" s="20"/>
      <c r="AK913" s="20"/>
    </row>
    <row r="914" ht="16.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E914" s="20"/>
      <c r="AF914" s="20"/>
      <c r="AG914" s="20"/>
      <c r="AH914" s="20"/>
      <c r="AI914" s="20"/>
      <c r="AJ914" s="20"/>
      <c r="AK914" s="20"/>
    </row>
    <row r="915" ht="16.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E915" s="20"/>
      <c r="AF915" s="20"/>
      <c r="AG915" s="20"/>
      <c r="AH915" s="20"/>
      <c r="AI915" s="20"/>
      <c r="AJ915" s="20"/>
      <c r="AK915" s="20"/>
    </row>
    <row r="916" ht="16.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E916" s="20"/>
      <c r="AF916" s="20"/>
      <c r="AG916" s="20"/>
      <c r="AH916" s="20"/>
      <c r="AI916" s="20"/>
      <c r="AJ916" s="20"/>
      <c r="AK916" s="20"/>
    </row>
    <row r="917" ht="16.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E917" s="20"/>
      <c r="AF917" s="20"/>
      <c r="AG917" s="20"/>
      <c r="AH917" s="20"/>
      <c r="AI917" s="20"/>
      <c r="AJ917" s="20"/>
      <c r="AK917" s="20"/>
    </row>
    <row r="918" ht="16.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E918" s="20"/>
      <c r="AF918" s="20"/>
      <c r="AG918" s="20"/>
      <c r="AH918" s="20"/>
      <c r="AI918" s="20"/>
      <c r="AJ918" s="20"/>
      <c r="AK918" s="20"/>
    </row>
    <row r="919" ht="16.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E919" s="20"/>
      <c r="AF919" s="20"/>
      <c r="AG919" s="20"/>
      <c r="AH919" s="20"/>
      <c r="AI919" s="20"/>
      <c r="AJ919" s="20"/>
      <c r="AK919" s="20"/>
    </row>
    <row r="920" ht="16.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E920" s="20"/>
      <c r="AF920" s="20"/>
      <c r="AG920" s="20"/>
      <c r="AH920" s="20"/>
      <c r="AI920" s="20"/>
      <c r="AJ920" s="20"/>
      <c r="AK920" s="20"/>
    </row>
    <row r="921" ht="16.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E921" s="20"/>
      <c r="AF921" s="20"/>
      <c r="AG921" s="20"/>
      <c r="AH921" s="20"/>
      <c r="AI921" s="20"/>
      <c r="AJ921" s="20"/>
      <c r="AK921" s="20"/>
    </row>
    <row r="922" ht="16.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E922" s="20"/>
      <c r="AF922" s="20"/>
      <c r="AG922" s="20"/>
      <c r="AH922" s="20"/>
      <c r="AI922" s="20"/>
      <c r="AJ922" s="20"/>
      <c r="AK922" s="20"/>
    </row>
    <row r="923" ht="16.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E923" s="20"/>
      <c r="AF923" s="20"/>
      <c r="AG923" s="20"/>
      <c r="AH923" s="20"/>
      <c r="AI923" s="20"/>
      <c r="AJ923" s="20"/>
      <c r="AK923" s="20"/>
    </row>
    <row r="924" ht="16.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E924" s="20"/>
      <c r="AF924" s="20"/>
      <c r="AG924" s="20"/>
      <c r="AH924" s="20"/>
      <c r="AI924" s="20"/>
      <c r="AJ924" s="20"/>
      <c r="AK924" s="20"/>
    </row>
    <row r="925" ht="16.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E925" s="20"/>
      <c r="AF925" s="20"/>
      <c r="AG925" s="20"/>
      <c r="AH925" s="20"/>
      <c r="AI925" s="20"/>
      <c r="AJ925" s="20"/>
      <c r="AK925" s="20"/>
    </row>
    <row r="926" ht="16.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E926" s="20"/>
      <c r="AF926" s="20"/>
      <c r="AG926" s="20"/>
      <c r="AH926" s="20"/>
      <c r="AI926" s="20"/>
      <c r="AJ926" s="20"/>
      <c r="AK926" s="20"/>
    </row>
    <row r="927" ht="16.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E927" s="20"/>
      <c r="AF927" s="20"/>
      <c r="AG927" s="20"/>
      <c r="AH927" s="20"/>
      <c r="AI927" s="20"/>
      <c r="AJ927" s="20"/>
      <c r="AK927" s="20"/>
    </row>
    <row r="928" ht="16.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E928" s="20"/>
      <c r="AF928" s="20"/>
      <c r="AG928" s="20"/>
      <c r="AH928" s="20"/>
      <c r="AI928" s="20"/>
      <c r="AJ928" s="20"/>
      <c r="AK928" s="20"/>
    </row>
    <row r="929" ht="16.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E929" s="20"/>
      <c r="AF929" s="20"/>
      <c r="AG929" s="20"/>
      <c r="AH929" s="20"/>
      <c r="AI929" s="20"/>
      <c r="AJ929" s="20"/>
      <c r="AK929" s="20"/>
    </row>
    <row r="930" ht="16.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E930" s="20"/>
      <c r="AF930" s="20"/>
      <c r="AG930" s="20"/>
      <c r="AH930" s="20"/>
      <c r="AI930" s="20"/>
      <c r="AJ930" s="20"/>
      <c r="AK930" s="20"/>
    </row>
    <row r="931" ht="16.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E931" s="20"/>
      <c r="AF931" s="20"/>
      <c r="AG931" s="20"/>
      <c r="AH931" s="20"/>
      <c r="AI931" s="20"/>
      <c r="AJ931" s="20"/>
      <c r="AK931" s="20"/>
    </row>
    <row r="932" ht="16.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E932" s="20"/>
      <c r="AF932" s="20"/>
      <c r="AG932" s="20"/>
      <c r="AH932" s="20"/>
      <c r="AI932" s="20"/>
      <c r="AJ932" s="20"/>
      <c r="AK932" s="20"/>
    </row>
    <row r="933" ht="16.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E933" s="20"/>
      <c r="AF933" s="20"/>
      <c r="AG933" s="20"/>
      <c r="AH933" s="20"/>
      <c r="AI933" s="20"/>
      <c r="AJ933" s="20"/>
      <c r="AK933" s="20"/>
    </row>
    <row r="934" ht="16.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E934" s="20"/>
      <c r="AF934" s="20"/>
      <c r="AG934" s="20"/>
      <c r="AH934" s="20"/>
      <c r="AI934" s="20"/>
      <c r="AJ934" s="20"/>
      <c r="AK934" s="20"/>
    </row>
    <row r="935" ht="16.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E935" s="20"/>
      <c r="AF935" s="20"/>
      <c r="AG935" s="20"/>
      <c r="AH935" s="20"/>
      <c r="AI935" s="20"/>
      <c r="AJ935" s="20"/>
      <c r="AK935" s="20"/>
    </row>
    <row r="936" ht="16.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E936" s="20"/>
      <c r="AF936" s="20"/>
      <c r="AG936" s="20"/>
      <c r="AH936" s="20"/>
      <c r="AI936" s="20"/>
      <c r="AJ936" s="20"/>
      <c r="AK936" s="20"/>
    </row>
    <row r="937" ht="16.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E937" s="20"/>
      <c r="AF937" s="20"/>
      <c r="AG937" s="20"/>
      <c r="AH937" s="20"/>
      <c r="AI937" s="20"/>
      <c r="AJ937" s="20"/>
      <c r="AK937" s="20"/>
    </row>
    <row r="938" ht="16.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E938" s="20"/>
      <c r="AF938" s="20"/>
      <c r="AG938" s="20"/>
      <c r="AH938" s="20"/>
      <c r="AI938" s="20"/>
      <c r="AJ938" s="20"/>
      <c r="AK938" s="20"/>
    </row>
    <row r="939" ht="16.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E939" s="20"/>
      <c r="AF939" s="20"/>
      <c r="AG939" s="20"/>
      <c r="AH939" s="20"/>
      <c r="AI939" s="20"/>
      <c r="AJ939" s="20"/>
      <c r="AK939" s="20"/>
    </row>
    <row r="940" ht="16.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E940" s="20"/>
      <c r="AF940" s="20"/>
      <c r="AG940" s="20"/>
      <c r="AH940" s="20"/>
      <c r="AI940" s="20"/>
      <c r="AJ940" s="20"/>
      <c r="AK940" s="20"/>
    </row>
    <row r="941" ht="16.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E941" s="20"/>
      <c r="AF941" s="20"/>
      <c r="AG941" s="20"/>
      <c r="AH941" s="20"/>
      <c r="AI941" s="20"/>
      <c r="AJ941" s="20"/>
      <c r="AK941" s="20"/>
    </row>
    <row r="942" ht="16.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E942" s="20"/>
      <c r="AF942" s="20"/>
      <c r="AG942" s="20"/>
      <c r="AH942" s="20"/>
      <c r="AI942" s="20"/>
      <c r="AJ942" s="20"/>
      <c r="AK942" s="20"/>
    </row>
    <row r="943" ht="16.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E943" s="20"/>
      <c r="AF943" s="20"/>
      <c r="AG943" s="20"/>
      <c r="AH943" s="20"/>
      <c r="AI943" s="20"/>
      <c r="AJ943" s="20"/>
      <c r="AK943" s="20"/>
    </row>
    <row r="944" ht="16.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E944" s="20"/>
      <c r="AF944" s="20"/>
      <c r="AG944" s="20"/>
      <c r="AH944" s="20"/>
      <c r="AI944" s="20"/>
      <c r="AJ944" s="20"/>
      <c r="AK944" s="20"/>
    </row>
    <row r="945" ht="16.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E945" s="20"/>
      <c r="AF945" s="20"/>
      <c r="AG945" s="20"/>
      <c r="AH945" s="20"/>
      <c r="AI945" s="20"/>
      <c r="AJ945" s="20"/>
      <c r="AK945" s="20"/>
    </row>
    <row r="946" ht="16.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E946" s="20"/>
      <c r="AF946" s="20"/>
      <c r="AG946" s="20"/>
      <c r="AH946" s="20"/>
      <c r="AI946" s="20"/>
      <c r="AJ946" s="20"/>
      <c r="AK946" s="20"/>
    </row>
    <row r="947" ht="16.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E947" s="20"/>
      <c r="AF947" s="20"/>
      <c r="AG947" s="20"/>
      <c r="AH947" s="20"/>
      <c r="AI947" s="20"/>
      <c r="AJ947" s="20"/>
      <c r="AK947" s="20"/>
    </row>
    <row r="948" ht="16.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E948" s="20"/>
      <c r="AF948" s="20"/>
      <c r="AG948" s="20"/>
      <c r="AH948" s="20"/>
      <c r="AI948" s="20"/>
      <c r="AJ948" s="20"/>
      <c r="AK948" s="20"/>
    </row>
    <row r="949" ht="16.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E949" s="20"/>
      <c r="AF949" s="20"/>
      <c r="AG949" s="20"/>
      <c r="AH949" s="20"/>
      <c r="AI949" s="20"/>
      <c r="AJ949" s="20"/>
      <c r="AK949" s="20"/>
    </row>
    <row r="950" ht="16.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E950" s="20"/>
      <c r="AF950" s="20"/>
      <c r="AG950" s="20"/>
      <c r="AH950" s="20"/>
      <c r="AI950" s="20"/>
      <c r="AJ950" s="20"/>
      <c r="AK950" s="20"/>
    </row>
    <row r="951" ht="16.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E951" s="20"/>
      <c r="AF951" s="20"/>
      <c r="AG951" s="20"/>
      <c r="AH951" s="20"/>
      <c r="AI951" s="20"/>
      <c r="AJ951" s="20"/>
      <c r="AK951" s="20"/>
    </row>
    <row r="952" ht="16.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E952" s="20"/>
      <c r="AF952" s="20"/>
      <c r="AG952" s="20"/>
      <c r="AH952" s="20"/>
      <c r="AI952" s="20"/>
      <c r="AJ952" s="20"/>
      <c r="AK952" s="20"/>
    </row>
    <row r="953" ht="16.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E953" s="20"/>
      <c r="AF953" s="20"/>
      <c r="AG953" s="20"/>
      <c r="AH953" s="20"/>
      <c r="AI953" s="20"/>
      <c r="AJ953" s="20"/>
      <c r="AK953" s="20"/>
    </row>
    <row r="954" ht="16.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E954" s="20"/>
      <c r="AF954" s="20"/>
      <c r="AG954" s="20"/>
      <c r="AH954" s="20"/>
      <c r="AI954" s="20"/>
      <c r="AJ954" s="20"/>
      <c r="AK954" s="20"/>
    </row>
    <row r="955" ht="16.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E955" s="20"/>
      <c r="AF955" s="20"/>
      <c r="AG955" s="20"/>
      <c r="AH955" s="20"/>
      <c r="AI955" s="20"/>
      <c r="AJ955" s="20"/>
      <c r="AK955" s="20"/>
    </row>
    <row r="956" ht="16.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E956" s="20"/>
      <c r="AF956" s="20"/>
      <c r="AG956" s="20"/>
      <c r="AH956" s="20"/>
      <c r="AI956" s="20"/>
      <c r="AJ956" s="20"/>
      <c r="AK956" s="20"/>
    </row>
    <row r="957" ht="16.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E957" s="20"/>
      <c r="AF957" s="20"/>
      <c r="AG957" s="20"/>
      <c r="AH957" s="20"/>
      <c r="AI957" s="20"/>
      <c r="AJ957" s="20"/>
      <c r="AK957" s="20"/>
    </row>
    <row r="958" ht="16.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E958" s="20"/>
      <c r="AF958" s="20"/>
      <c r="AG958" s="20"/>
      <c r="AH958" s="20"/>
      <c r="AI958" s="20"/>
      <c r="AJ958" s="20"/>
      <c r="AK958" s="20"/>
    </row>
    <row r="959" ht="16.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E959" s="20"/>
      <c r="AF959" s="20"/>
      <c r="AG959" s="20"/>
      <c r="AH959" s="20"/>
      <c r="AI959" s="20"/>
      <c r="AJ959" s="20"/>
      <c r="AK959" s="20"/>
    </row>
    <row r="960" ht="16.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E960" s="20"/>
      <c r="AF960" s="20"/>
      <c r="AG960" s="20"/>
      <c r="AH960" s="20"/>
      <c r="AI960" s="20"/>
      <c r="AJ960" s="20"/>
      <c r="AK960" s="20"/>
    </row>
    <row r="961" ht="16.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E961" s="20"/>
      <c r="AF961" s="20"/>
      <c r="AG961" s="20"/>
      <c r="AH961" s="20"/>
      <c r="AI961" s="20"/>
      <c r="AJ961" s="20"/>
      <c r="AK961" s="20"/>
    </row>
    <row r="962" ht="16.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E962" s="20"/>
      <c r="AF962" s="20"/>
      <c r="AG962" s="20"/>
      <c r="AH962" s="20"/>
      <c r="AI962" s="20"/>
      <c r="AJ962" s="20"/>
      <c r="AK962" s="20"/>
    </row>
    <row r="963" ht="16.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E963" s="20"/>
      <c r="AF963" s="20"/>
      <c r="AG963" s="20"/>
      <c r="AH963" s="20"/>
      <c r="AI963" s="20"/>
      <c r="AJ963" s="20"/>
      <c r="AK963" s="20"/>
    </row>
    <row r="964" ht="16.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E964" s="20"/>
      <c r="AF964" s="20"/>
      <c r="AG964" s="20"/>
      <c r="AH964" s="20"/>
      <c r="AI964" s="20"/>
      <c r="AJ964" s="20"/>
      <c r="AK964" s="20"/>
    </row>
    <row r="965" ht="16.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E965" s="20"/>
      <c r="AF965" s="20"/>
      <c r="AG965" s="20"/>
      <c r="AH965" s="20"/>
      <c r="AI965" s="20"/>
      <c r="AJ965" s="20"/>
      <c r="AK965" s="20"/>
    </row>
    <row r="966" ht="16.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E966" s="20"/>
      <c r="AF966" s="20"/>
      <c r="AG966" s="20"/>
      <c r="AH966" s="20"/>
      <c r="AI966" s="20"/>
      <c r="AJ966" s="20"/>
      <c r="AK966" s="20"/>
    </row>
    <row r="967" ht="16.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E967" s="20"/>
      <c r="AF967" s="20"/>
      <c r="AG967" s="20"/>
      <c r="AH967" s="20"/>
      <c r="AI967" s="20"/>
      <c r="AJ967" s="20"/>
      <c r="AK967" s="20"/>
    </row>
    <row r="968" ht="16.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E968" s="20"/>
      <c r="AF968" s="20"/>
      <c r="AG968" s="20"/>
      <c r="AH968" s="20"/>
      <c r="AI968" s="20"/>
      <c r="AJ968" s="20"/>
      <c r="AK968" s="20"/>
    </row>
    <row r="969" ht="16.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E969" s="20"/>
      <c r="AF969" s="20"/>
      <c r="AG969" s="20"/>
      <c r="AH969" s="20"/>
      <c r="AI969" s="20"/>
      <c r="AJ969" s="20"/>
      <c r="AK969" s="20"/>
    </row>
    <row r="970" ht="16.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E970" s="20"/>
      <c r="AF970" s="20"/>
      <c r="AG970" s="20"/>
      <c r="AH970" s="20"/>
      <c r="AI970" s="20"/>
      <c r="AJ970" s="20"/>
      <c r="AK970" s="20"/>
    </row>
    <row r="971" ht="16.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E971" s="20"/>
      <c r="AF971" s="20"/>
      <c r="AG971" s="20"/>
      <c r="AH971" s="20"/>
      <c r="AI971" s="20"/>
      <c r="AJ971" s="20"/>
      <c r="AK971" s="20"/>
    </row>
    <row r="972" ht="16.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E972" s="20"/>
      <c r="AF972" s="20"/>
      <c r="AG972" s="20"/>
      <c r="AH972" s="20"/>
      <c r="AI972" s="20"/>
      <c r="AJ972" s="20"/>
      <c r="AK972" s="20"/>
    </row>
    <row r="973" ht="16.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E973" s="20"/>
      <c r="AF973" s="20"/>
      <c r="AG973" s="20"/>
      <c r="AH973" s="20"/>
      <c r="AI973" s="20"/>
      <c r="AJ973" s="20"/>
      <c r="AK973" s="20"/>
    </row>
    <row r="974" ht="16.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E974" s="20"/>
      <c r="AF974" s="20"/>
      <c r="AG974" s="20"/>
      <c r="AH974" s="20"/>
      <c r="AI974" s="20"/>
      <c r="AJ974" s="20"/>
      <c r="AK974" s="20"/>
    </row>
    <row r="975" ht="16.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E975" s="20"/>
      <c r="AF975" s="20"/>
      <c r="AG975" s="20"/>
      <c r="AH975" s="20"/>
      <c r="AI975" s="20"/>
      <c r="AJ975" s="20"/>
      <c r="AK975" s="20"/>
    </row>
    <row r="976" ht="16.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E976" s="20"/>
      <c r="AF976" s="20"/>
      <c r="AG976" s="20"/>
      <c r="AH976" s="20"/>
      <c r="AI976" s="20"/>
      <c r="AJ976" s="20"/>
      <c r="AK976" s="20"/>
    </row>
    <row r="977" ht="16.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E977" s="20"/>
      <c r="AF977" s="20"/>
      <c r="AG977" s="20"/>
      <c r="AH977" s="20"/>
      <c r="AI977" s="20"/>
      <c r="AJ977" s="20"/>
      <c r="AK977" s="20"/>
    </row>
    <row r="978" ht="16.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E978" s="20"/>
      <c r="AF978" s="20"/>
      <c r="AG978" s="20"/>
      <c r="AH978" s="20"/>
      <c r="AI978" s="20"/>
      <c r="AJ978" s="20"/>
      <c r="AK978" s="20"/>
    </row>
    <row r="979" ht="16.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E979" s="20"/>
      <c r="AF979" s="20"/>
      <c r="AG979" s="20"/>
      <c r="AH979" s="20"/>
      <c r="AI979" s="20"/>
      <c r="AJ979" s="20"/>
      <c r="AK979" s="20"/>
    </row>
    <row r="980" ht="16.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E980" s="20"/>
      <c r="AF980" s="20"/>
      <c r="AG980" s="20"/>
      <c r="AH980" s="20"/>
      <c r="AI980" s="20"/>
      <c r="AJ980" s="20"/>
      <c r="AK980" s="20"/>
    </row>
    <row r="981" ht="16.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E981" s="20"/>
      <c r="AF981" s="20"/>
      <c r="AG981" s="20"/>
      <c r="AH981" s="20"/>
      <c r="AI981" s="20"/>
      <c r="AJ981" s="20"/>
      <c r="AK981" s="20"/>
    </row>
    <row r="982" ht="16.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E982" s="20"/>
      <c r="AF982" s="20"/>
      <c r="AG982" s="20"/>
      <c r="AH982" s="20"/>
      <c r="AI982" s="20"/>
      <c r="AJ982" s="20"/>
      <c r="AK982" s="20"/>
    </row>
    <row r="983" ht="16.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E983" s="20"/>
      <c r="AF983" s="20"/>
      <c r="AG983" s="20"/>
      <c r="AH983" s="20"/>
      <c r="AI983" s="20"/>
      <c r="AJ983" s="20"/>
      <c r="AK983" s="20"/>
    </row>
    <row r="984" ht="16.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E984" s="20"/>
      <c r="AF984" s="20"/>
      <c r="AG984" s="20"/>
      <c r="AH984" s="20"/>
      <c r="AI984" s="20"/>
      <c r="AJ984" s="20"/>
      <c r="AK984" s="20"/>
    </row>
    <row r="985" ht="16.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E985" s="20"/>
      <c r="AF985" s="20"/>
      <c r="AG985" s="20"/>
      <c r="AH985" s="20"/>
      <c r="AI985" s="20"/>
      <c r="AJ985" s="20"/>
      <c r="AK985" s="20"/>
    </row>
    <row r="986" ht="16.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E986" s="20"/>
      <c r="AF986" s="20"/>
      <c r="AG986" s="20"/>
      <c r="AH986" s="20"/>
      <c r="AI986" s="20"/>
      <c r="AJ986" s="20"/>
      <c r="AK986" s="20"/>
    </row>
    <row r="987" ht="16.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E987" s="20"/>
      <c r="AF987" s="20"/>
      <c r="AG987" s="20"/>
      <c r="AH987" s="20"/>
      <c r="AI987" s="20"/>
      <c r="AJ987" s="20"/>
      <c r="AK987" s="20"/>
    </row>
    <row r="988" ht="16.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E988" s="20"/>
      <c r="AF988" s="20"/>
      <c r="AG988" s="20"/>
      <c r="AH988" s="20"/>
      <c r="AI988" s="20"/>
      <c r="AJ988" s="20"/>
      <c r="AK988" s="20"/>
    </row>
    <row r="989" ht="16.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E989" s="20"/>
      <c r="AF989" s="20"/>
      <c r="AG989" s="20"/>
      <c r="AH989" s="20"/>
      <c r="AI989" s="20"/>
      <c r="AJ989" s="20"/>
      <c r="AK989" s="20"/>
    </row>
    <row r="990" ht="16.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E990" s="20"/>
      <c r="AF990" s="20"/>
      <c r="AG990" s="20"/>
      <c r="AH990" s="20"/>
      <c r="AI990" s="20"/>
      <c r="AJ990" s="20"/>
      <c r="AK990" s="20"/>
    </row>
    <row r="991" ht="16.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E991" s="20"/>
      <c r="AF991" s="20"/>
      <c r="AG991" s="20"/>
      <c r="AH991" s="20"/>
      <c r="AI991" s="20"/>
      <c r="AJ991" s="20"/>
      <c r="AK991" s="20"/>
    </row>
    <row r="992" ht="16.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E992" s="20"/>
      <c r="AF992" s="20"/>
      <c r="AG992" s="20"/>
      <c r="AH992" s="20"/>
      <c r="AI992" s="20"/>
      <c r="AJ992" s="20"/>
      <c r="AK992" s="20"/>
    </row>
    <row r="993" ht="16.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E993" s="20"/>
      <c r="AF993" s="20"/>
      <c r="AG993" s="20"/>
      <c r="AH993" s="20"/>
      <c r="AI993" s="20"/>
      <c r="AJ993" s="20"/>
      <c r="AK993" s="20"/>
    </row>
    <row r="994" ht="16.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E994" s="20"/>
      <c r="AF994" s="20"/>
      <c r="AG994" s="20"/>
      <c r="AH994" s="20"/>
      <c r="AI994" s="20"/>
      <c r="AJ994" s="20"/>
      <c r="AK994" s="20"/>
    </row>
    <row r="995" ht="16.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E995" s="20"/>
      <c r="AF995" s="20"/>
      <c r="AG995" s="20"/>
      <c r="AH995" s="20"/>
      <c r="AI995" s="20"/>
      <c r="AJ995" s="20"/>
      <c r="AK995" s="20"/>
    </row>
    <row r="996" ht="16.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E996" s="20"/>
      <c r="AF996" s="20"/>
      <c r="AG996" s="20"/>
      <c r="AH996" s="20"/>
      <c r="AI996" s="20"/>
      <c r="AJ996" s="20"/>
      <c r="AK996" s="20"/>
    </row>
    <row r="997" ht="16.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E997" s="20"/>
      <c r="AF997" s="20"/>
      <c r="AG997" s="20"/>
      <c r="AH997" s="20"/>
      <c r="AI997" s="20"/>
      <c r="AJ997" s="20"/>
      <c r="AK997" s="20"/>
    </row>
    <row r="998" ht="16.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E998" s="20"/>
      <c r="AF998" s="20"/>
      <c r="AG998" s="20"/>
      <c r="AH998" s="20"/>
      <c r="AI998" s="20"/>
      <c r="AJ998" s="20"/>
      <c r="AK998" s="20"/>
    </row>
    <row r="999" ht="16.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E999" s="20"/>
      <c r="AF999" s="20"/>
      <c r="AG999" s="20"/>
      <c r="AH999" s="20"/>
      <c r="AI999" s="20"/>
      <c r="AJ999" s="20"/>
      <c r="AK999" s="20"/>
    </row>
    <row r="1000" ht="16.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E1000" s="20"/>
      <c r="AF1000" s="20"/>
      <c r="AG1000" s="20"/>
      <c r="AH1000" s="20"/>
      <c r="AI1000" s="20"/>
      <c r="AJ1000" s="20"/>
      <c r="AK1000" s="20"/>
    </row>
  </sheetData>
  <mergeCells count="155">
    <mergeCell ref="AA14:AA15"/>
    <mergeCell ref="AB14:AB15"/>
    <mergeCell ref="O14:O15"/>
    <mergeCell ref="P14:P15"/>
    <mergeCell ref="Q14:Q15"/>
    <mergeCell ref="R14:W14"/>
    <mergeCell ref="X14:X15"/>
    <mergeCell ref="Y14:Y15"/>
    <mergeCell ref="Z14:Z15"/>
    <mergeCell ref="AJ14:AJ15"/>
    <mergeCell ref="AK14:AK15"/>
    <mergeCell ref="AC14:AC15"/>
    <mergeCell ref="AD14:AD15"/>
    <mergeCell ref="AE14:AE15"/>
    <mergeCell ref="AF14:AF15"/>
    <mergeCell ref="AG14:AG15"/>
    <mergeCell ref="AH14:AH15"/>
    <mergeCell ref="AI14:AI15"/>
    <mergeCell ref="AD31:AD33"/>
    <mergeCell ref="AD36:AD38"/>
    <mergeCell ref="AE36:AE38"/>
    <mergeCell ref="AD41:AD43"/>
    <mergeCell ref="AE41:AE43"/>
    <mergeCell ref="AD16:AD18"/>
    <mergeCell ref="AE16:AE18"/>
    <mergeCell ref="AD21:AD23"/>
    <mergeCell ref="AE21:AE23"/>
    <mergeCell ref="AD26:AD28"/>
    <mergeCell ref="AE26:AE28"/>
    <mergeCell ref="AE31:AE33"/>
    <mergeCell ref="N5:X5"/>
    <mergeCell ref="Y5:AG5"/>
    <mergeCell ref="AD10:AD12"/>
    <mergeCell ref="AH5:AK5"/>
    <mergeCell ref="A7:AK8"/>
    <mergeCell ref="A1:D5"/>
    <mergeCell ref="E1:AK1"/>
    <mergeCell ref="E2:AK2"/>
    <mergeCell ref="E3:AK3"/>
    <mergeCell ref="N4:X4"/>
    <mergeCell ref="Y4:AG4"/>
    <mergeCell ref="AH4:AK4"/>
    <mergeCell ref="A12:B12"/>
    <mergeCell ref="C12:N12"/>
    <mergeCell ref="A13:G13"/>
    <mergeCell ref="H13:N13"/>
    <mergeCell ref="O13:W13"/>
    <mergeCell ref="X13:AE13"/>
    <mergeCell ref="AF13:AK13"/>
    <mergeCell ref="E4:M4"/>
    <mergeCell ref="E5:M5"/>
    <mergeCell ref="A10:B10"/>
    <mergeCell ref="C10:N10"/>
    <mergeCell ref="O10:Q10"/>
    <mergeCell ref="A11:B11"/>
    <mergeCell ref="C11:N11"/>
    <mergeCell ref="H14:H15"/>
    <mergeCell ref="I14:I15"/>
    <mergeCell ref="J14:J15"/>
    <mergeCell ref="K14:K15"/>
    <mergeCell ref="L14:L15"/>
    <mergeCell ref="M14:M15"/>
    <mergeCell ref="N14:N15"/>
    <mergeCell ref="A14:A15"/>
    <mergeCell ref="B14:B15"/>
    <mergeCell ref="C14:C15"/>
    <mergeCell ref="D14:D15"/>
    <mergeCell ref="E14:E15"/>
    <mergeCell ref="F14:F15"/>
    <mergeCell ref="G14:G15"/>
    <mergeCell ref="H31:H33"/>
    <mergeCell ref="I31:I33"/>
    <mergeCell ref="J31:J33"/>
    <mergeCell ref="K31:K33"/>
    <mergeCell ref="L31:L33"/>
    <mergeCell ref="M31:M33"/>
    <mergeCell ref="N31:N33"/>
    <mergeCell ref="A31:A33"/>
    <mergeCell ref="B31:B33"/>
    <mergeCell ref="C31:C33"/>
    <mergeCell ref="D31:D33"/>
    <mergeCell ref="E31:E33"/>
    <mergeCell ref="F31:F33"/>
    <mergeCell ref="G31:G33"/>
    <mergeCell ref="H36:H38"/>
    <mergeCell ref="I36:I38"/>
    <mergeCell ref="J36:J38"/>
    <mergeCell ref="K36:K38"/>
    <mergeCell ref="L36:L38"/>
    <mergeCell ref="M36:M38"/>
    <mergeCell ref="N36:N38"/>
    <mergeCell ref="B46:AK46"/>
    <mergeCell ref="A36:A38"/>
    <mergeCell ref="B36:B38"/>
    <mergeCell ref="C36:C38"/>
    <mergeCell ref="D36:D38"/>
    <mergeCell ref="E36:E38"/>
    <mergeCell ref="F36:F38"/>
    <mergeCell ref="G36:G38"/>
    <mergeCell ref="H16:H18"/>
    <mergeCell ref="I16:I18"/>
    <mergeCell ref="J16:J18"/>
    <mergeCell ref="K16:K18"/>
    <mergeCell ref="L16:L18"/>
    <mergeCell ref="M16:M18"/>
    <mergeCell ref="N16:N18"/>
    <mergeCell ref="A16:A18"/>
    <mergeCell ref="B16:B18"/>
    <mergeCell ref="C16:C18"/>
    <mergeCell ref="D16:D18"/>
    <mergeCell ref="E16:E18"/>
    <mergeCell ref="F16:F18"/>
    <mergeCell ref="G16:G18"/>
    <mergeCell ref="H21:H23"/>
    <mergeCell ref="I21:I23"/>
    <mergeCell ref="J21:J23"/>
    <mergeCell ref="K21:K23"/>
    <mergeCell ref="L21:L23"/>
    <mergeCell ref="M21:M23"/>
    <mergeCell ref="N21:N23"/>
    <mergeCell ref="A21:A23"/>
    <mergeCell ref="B21:B23"/>
    <mergeCell ref="C21:C23"/>
    <mergeCell ref="D21:D23"/>
    <mergeCell ref="E21:E23"/>
    <mergeCell ref="F21:F23"/>
    <mergeCell ref="G21:G23"/>
    <mergeCell ref="H26:H28"/>
    <mergeCell ref="I26:I28"/>
    <mergeCell ref="J26:J28"/>
    <mergeCell ref="K26:K28"/>
    <mergeCell ref="L26:L28"/>
    <mergeCell ref="M26:M28"/>
    <mergeCell ref="N26:N28"/>
    <mergeCell ref="A26:A28"/>
    <mergeCell ref="B26:B28"/>
    <mergeCell ref="C26:C28"/>
    <mergeCell ref="D26:D28"/>
    <mergeCell ref="E26:E28"/>
    <mergeCell ref="F26:F28"/>
    <mergeCell ref="G26:G28"/>
    <mergeCell ref="H41:H43"/>
    <mergeCell ref="I41:I43"/>
    <mergeCell ref="J41:J43"/>
    <mergeCell ref="K41:K43"/>
    <mergeCell ref="L41:L43"/>
    <mergeCell ref="M41:M43"/>
    <mergeCell ref="N41:N43"/>
    <mergeCell ref="A41:A43"/>
    <mergeCell ref="B41:B43"/>
    <mergeCell ref="C41:C43"/>
    <mergeCell ref="D41:D43"/>
    <mergeCell ref="E41:E43"/>
    <mergeCell ref="F41:F43"/>
    <mergeCell ref="G41:G43"/>
  </mergeCells>
  <conditionalFormatting sqref="H16">
    <cfRule type="cellIs" dxfId="0" priority="1" operator="equal">
      <formula>"Muy Alta"</formula>
    </cfRule>
  </conditionalFormatting>
  <conditionalFormatting sqref="H16">
    <cfRule type="cellIs" dxfId="1" priority="2" operator="equal">
      <formula>"Alta"</formula>
    </cfRule>
  </conditionalFormatting>
  <conditionalFormatting sqref="H16">
    <cfRule type="cellIs" dxfId="2" priority="3" operator="equal">
      <formula>"Media"</formula>
    </cfRule>
  </conditionalFormatting>
  <conditionalFormatting sqref="H16">
    <cfRule type="cellIs" dxfId="3" priority="4" operator="equal">
      <formula>"Baja"</formula>
    </cfRule>
  </conditionalFormatting>
  <conditionalFormatting sqref="H16">
    <cfRule type="cellIs" dxfId="4" priority="5" operator="equal">
      <formula>"Muy Baja"</formula>
    </cfRule>
  </conditionalFormatting>
  <conditionalFormatting sqref="H19:H21">
    <cfRule type="cellIs" dxfId="0" priority="6" operator="equal">
      <formula>"Muy Alta"</formula>
    </cfRule>
  </conditionalFormatting>
  <conditionalFormatting sqref="H19:H21">
    <cfRule type="cellIs" dxfId="1" priority="7" operator="equal">
      <formula>"Alta"</formula>
    </cfRule>
  </conditionalFormatting>
  <conditionalFormatting sqref="H19:H21">
    <cfRule type="cellIs" dxfId="2" priority="8" operator="equal">
      <formula>"Media"</formula>
    </cfRule>
  </conditionalFormatting>
  <conditionalFormatting sqref="H19:H21">
    <cfRule type="cellIs" dxfId="3" priority="9" operator="equal">
      <formula>"Baja"</formula>
    </cfRule>
  </conditionalFormatting>
  <conditionalFormatting sqref="H19:H21">
    <cfRule type="cellIs" dxfId="4" priority="10" operator="equal">
      <formula>"Muy Baja"</formula>
    </cfRule>
  </conditionalFormatting>
  <conditionalFormatting sqref="H24:H26">
    <cfRule type="cellIs" dxfId="0" priority="11" operator="equal">
      <formula>"Muy Alta"</formula>
    </cfRule>
  </conditionalFormatting>
  <conditionalFormatting sqref="H24:H26">
    <cfRule type="cellIs" dxfId="1" priority="12" operator="equal">
      <formula>"Alta"</formula>
    </cfRule>
  </conditionalFormatting>
  <conditionalFormatting sqref="H24:H26">
    <cfRule type="cellIs" dxfId="2" priority="13" operator="equal">
      <formula>"Media"</formula>
    </cfRule>
  </conditionalFormatting>
  <conditionalFormatting sqref="H24:H26">
    <cfRule type="cellIs" dxfId="3" priority="14" operator="equal">
      <formula>"Baja"</formula>
    </cfRule>
  </conditionalFormatting>
  <conditionalFormatting sqref="H24:H26">
    <cfRule type="cellIs" dxfId="4" priority="15" operator="equal">
      <formula>"Muy Baja"</formula>
    </cfRule>
  </conditionalFormatting>
  <conditionalFormatting sqref="H29:H31">
    <cfRule type="cellIs" dxfId="0" priority="16" operator="equal">
      <formula>"Muy Alta"</formula>
    </cfRule>
  </conditionalFormatting>
  <conditionalFormatting sqref="H29:H31">
    <cfRule type="cellIs" dxfId="1" priority="17" operator="equal">
      <formula>"Alta"</formula>
    </cfRule>
  </conditionalFormatting>
  <conditionalFormatting sqref="H29:H31">
    <cfRule type="cellIs" dxfId="2" priority="18" operator="equal">
      <formula>"Media"</formula>
    </cfRule>
  </conditionalFormatting>
  <conditionalFormatting sqref="H29:H31">
    <cfRule type="cellIs" dxfId="3" priority="19" operator="equal">
      <formula>"Baja"</formula>
    </cfRule>
  </conditionalFormatting>
  <conditionalFormatting sqref="H29:H31">
    <cfRule type="cellIs" dxfId="4" priority="20" operator="equal">
      <formula>"Muy Baja"</formula>
    </cfRule>
  </conditionalFormatting>
  <conditionalFormatting sqref="H34:H36">
    <cfRule type="cellIs" dxfId="0" priority="21" operator="equal">
      <formula>"Muy Alta"</formula>
    </cfRule>
  </conditionalFormatting>
  <conditionalFormatting sqref="H34:H36">
    <cfRule type="cellIs" dxfId="1" priority="22" operator="equal">
      <formula>"Alta"</formula>
    </cfRule>
  </conditionalFormatting>
  <conditionalFormatting sqref="H34:H36">
    <cfRule type="cellIs" dxfId="2" priority="23" operator="equal">
      <formula>"Media"</formula>
    </cfRule>
  </conditionalFormatting>
  <conditionalFormatting sqref="H34:H36">
    <cfRule type="cellIs" dxfId="3" priority="24" operator="equal">
      <formula>"Baja"</formula>
    </cfRule>
  </conditionalFormatting>
  <conditionalFormatting sqref="H34:H36">
    <cfRule type="cellIs" dxfId="4" priority="25" operator="equal">
      <formula>"Muy Baja"</formula>
    </cfRule>
  </conditionalFormatting>
  <conditionalFormatting sqref="H39:H41">
    <cfRule type="cellIs" dxfId="0" priority="26" operator="equal">
      <formula>"Muy Alta"</formula>
    </cfRule>
  </conditionalFormatting>
  <conditionalFormatting sqref="H39:H41">
    <cfRule type="cellIs" dxfId="1" priority="27" operator="equal">
      <formula>"Alta"</formula>
    </cfRule>
  </conditionalFormatting>
  <conditionalFormatting sqref="H39:H41">
    <cfRule type="cellIs" dxfId="2" priority="28" operator="equal">
      <formula>"Media"</formula>
    </cfRule>
  </conditionalFormatting>
  <conditionalFormatting sqref="H39:H41">
    <cfRule type="cellIs" dxfId="3" priority="29" operator="equal">
      <formula>"Baja"</formula>
    </cfRule>
  </conditionalFormatting>
  <conditionalFormatting sqref="H39:H41">
    <cfRule type="cellIs" dxfId="4" priority="30" operator="equal">
      <formula>"Muy Baja"</formula>
    </cfRule>
  </conditionalFormatting>
  <conditionalFormatting sqref="H44:H45">
    <cfRule type="cellIs" dxfId="0" priority="31" operator="equal">
      <formula>"Muy Alta"</formula>
    </cfRule>
  </conditionalFormatting>
  <conditionalFormatting sqref="H44:H45">
    <cfRule type="cellIs" dxfId="1" priority="32" operator="equal">
      <formula>"Alta"</formula>
    </cfRule>
  </conditionalFormatting>
  <conditionalFormatting sqref="H44:H45">
    <cfRule type="cellIs" dxfId="2" priority="33" operator="equal">
      <formula>"Media"</formula>
    </cfRule>
  </conditionalFormatting>
  <conditionalFormatting sqref="H44:H45">
    <cfRule type="cellIs" dxfId="3" priority="34" operator="equal">
      <formula>"Baja"</formula>
    </cfRule>
  </conditionalFormatting>
  <conditionalFormatting sqref="H44:H45">
    <cfRule type="cellIs" dxfId="4" priority="35" operator="equal">
      <formula>"Muy Baja"</formula>
    </cfRule>
  </conditionalFormatting>
  <conditionalFormatting sqref="K16:K45">
    <cfRule type="containsText" dxfId="5" priority="36" operator="containsText" text="❌">
      <formula>NOT(ISERROR(SEARCH(("❌"),(K16))))</formula>
    </cfRule>
  </conditionalFormatting>
  <conditionalFormatting sqref="L16">
    <cfRule type="cellIs" dxfId="0" priority="37" operator="equal">
      <formula>"Catastrófico"</formula>
    </cfRule>
  </conditionalFormatting>
  <conditionalFormatting sqref="L16">
    <cfRule type="cellIs" dxfId="1" priority="38" operator="equal">
      <formula>"Mayor"</formula>
    </cfRule>
  </conditionalFormatting>
  <conditionalFormatting sqref="L16">
    <cfRule type="cellIs" dxfId="2" priority="39" operator="equal">
      <formula>"Moderado"</formula>
    </cfRule>
  </conditionalFormatting>
  <conditionalFormatting sqref="L16">
    <cfRule type="cellIs" dxfId="3" priority="40" operator="equal">
      <formula>"Menor"</formula>
    </cfRule>
  </conditionalFormatting>
  <conditionalFormatting sqref="L16">
    <cfRule type="cellIs" dxfId="4" priority="41" operator="equal">
      <formula>"Leve"</formula>
    </cfRule>
  </conditionalFormatting>
  <conditionalFormatting sqref="L19:L21">
    <cfRule type="cellIs" dxfId="0" priority="42" operator="equal">
      <formula>"Catastrófico"</formula>
    </cfRule>
  </conditionalFormatting>
  <conditionalFormatting sqref="L19:L21">
    <cfRule type="cellIs" dxfId="1" priority="43" operator="equal">
      <formula>"Mayor"</formula>
    </cfRule>
  </conditionalFormatting>
  <conditionalFormatting sqref="L19:L21">
    <cfRule type="cellIs" dxfId="2" priority="44" operator="equal">
      <formula>"Moderado"</formula>
    </cfRule>
  </conditionalFormatting>
  <conditionalFormatting sqref="L19:L21">
    <cfRule type="cellIs" dxfId="3" priority="45" operator="equal">
      <formula>"Menor"</formula>
    </cfRule>
  </conditionalFormatting>
  <conditionalFormatting sqref="L19:L21">
    <cfRule type="cellIs" dxfId="4" priority="46" operator="equal">
      <formula>"Leve"</formula>
    </cfRule>
  </conditionalFormatting>
  <conditionalFormatting sqref="L24:L26">
    <cfRule type="cellIs" dxfId="0" priority="47" operator="equal">
      <formula>"Catastrófico"</formula>
    </cfRule>
  </conditionalFormatting>
  <conditionalFormatting sqref="L24:L26">
    <cfRule type="cellIs" dxfId="1" priority="48" operator="equal">
      <formula>"Mayor"</formula>
    </cfRule>
  </conditionalFormatting>
  <conditionalFormatting sqref="L24:L26">
    <cfRule type="cellIs" dxfId="2" priority="49" operator="equal">
      <formula>"Moderado"</formula>
    </cfRule>
  </conditionalFormatting>
  <conditionalFormatting sqref="L24:L26">
    <cfRule type="cellIs" dxfId="3" priority="50" operator="equal">
      <formula>"Menor"</formula>
    </cfRule>
  </conditionalFormatting>
  <conditionalFormatting sqref="L24:L26">
    <cfRule type="cellIs" dxfId="4" priority="51" operator="equal">
      <formula>"Leve"</formula>
    </cfRule>
  </conditionalFormatting>
  <conditionalFormatting sqref="L29:L31">
    <cfRule type="cellIs" dxfId="0" priority="52" operator="equal">
      <formula>"Catastrófico"</formula>
    </cfRule>
  </conditionalFormatting>
  <conditionalFormatting sqref="L29:L31">
    <cfRule type="cellIs" dxfId="1" priority="53" operator="equal">
      <formula>"Mayor"</formula>
    </cfRule>
  </conditionalFormatting>
  <conditionalFormatting sqref="L29:L31">
    <cfRule type="cellIs" dxfId="2" priority="54" operator="equal">
      <formula>"Moderado"</formula>
    </cfRule>
  </conditionalFormatting>
  <conditionalFormatting sqref="L29:L31">
    <cfRule type="cellIs" dxfId="3" priority="55" operator="equal">
      <formula>"Menor"</formula>
    </cfRule>
  </conditionalFormatting>
  <conditionalFormatting sqref="L29:L31">
    <cfRule type="cellIs" dxfId="4" priority="56" operator="equal">
      <formula>"Leve"</formula>
    </cfRule>
  </conditionalFormatting>
  <conditionalFormatting sqref="L34:L36">
    <cfRule type="cellIs" dxfId="0" priority="57" operator="equal">
      <formula>"Catastrófico"</formula>
    </cfRule>
  </conditionalFormatting>
  <conditionalFormatting sqref="L34:L36">
    <cfRule type="cellIs" dxfId="1" priority="58" operator="equal">
      <formula>"Mayor"</formula>
    </cfRule>
  </conditionalFormatting>
  <conditionalFormatting sqref="L34:L36">
    <cfRule type="cellIs" dxfId="2" priority="59" operator="equal">
      <formula>"Moderado"</formula>
    </cfRule>
  </conditionalFormatting>
  <conditionalFormatting sqref="L34:L36">
    <cfRule type="cellIs" dxfId="3" priority="60" operator="equal">
      <formula>"Menor"</formula>
    </cfRule>
  </conditionalFormatting>
  <conditionalFormatting sqref="L34:L36">
    <cfRule type="cellIs" dxfId="4" priority="61" operator="equal">
      <formula>"Leve"</formula>
    </cfRule>
  </conditionalFormatting>
  <conditionalFormatting sqref="L39:L41">
    <cfRule type="cellIs" dxfId="0" priority="62" operator="equal">
      <formula>"Catastrófico"</formula>
    </cfRule>
  </conditionalFormatting>
  <conditionalFormatting sqref="L39:L41">
    <cfRule type="cellIs" dxfId="1" priority="63" operator="equal">
      <formula>"Mayor"</formula>
    </cfRule>
  </conditionalFormatting>
  <conditionalFormatting sqref="L39:L41">
    <cfRule type="cellIs" dxfId="2" priority="64" operator="equal">
      <formula>"Moderado"</formula>
    </cfRule>
  </conditionalFormatting>
  <conditionalFormatting sqref="L39:L41">
    <cfRule type="cellIs" dxfId="3" priority="65" operator="equal">
      <formula>"Menor"</formula>
    </cfRule>
  </conditionalFormatting>
  <conditionalFormatting sqref="L39:L41">
    <cfRule type="cellIs" dxfId="4" priority="66" operator="equal">
      <formula>"Leve"</formula>
    </cfRule>
  </conditionalFormatting>
  <conditionalFormatting sqref="L44:L45">
    <cfRule type="cellIs" dxfId="0" priority="67" operator="equal">
      <formula>"Catastrófico"</formula>
    </cfRule>
  </conditionalFormatting>
  <conditionalFormatting sqref="L44:L45">
    <cfRule type="cellIs" dxfId="1" priority="68" operator="equal">
      <formula>"Mayor"</formula>
    </cfRule>
  </conditionalFormatting>
  <conditionalFormatting sqref="L44:L45">
    <cfRule type="cellIs" dxfId="2" priority="69" operator="equal">
      <formula>"Moderado"</formula>
    </cfRule>
  </conditionalFormatting>
  <conditionalFormatting sqref="L44:L45">
    <cfRule type="cellIs" dxfId="3" priority="70" operator="equal">
      <formula>"Menor"</formula>
    </cfRule>
  </conditionalFormatting>
  <conditionalFormatting sqref="L44:L45">
    <cfRule type="cellIs" dxfId="4" priority="71" operator="equal">
      <formula>"Leve"</formula>
    </cfRule>
  </conditionalFormatting>
  <conditionalFormatting sqref="N16">
    <cfRule type="cellIs" dxfId="6" priority="72" operator="equal">
      <formula>"Extremo"</formula>
    </cfRule>
  </conditionalFormatting>
  <conditionalFormatting sqref="N16">
    <cfRule type="cellIs" dxfId="7" priority="73" operator="equal">
      <formula>"Alto"</formula>
    </cfRule>
  </conditionalFormatting>
  <conditionalFormatting sqref="N16">
    <cfRule type="cellIs" dxfId="8" priority="74" operator="equal">
      <formula>"Moderado"</formula>
    </cfRule>
  </conditionalFormatting>
  <conditionalFormatting sqref="N16">
    <cfRule type="cellIs" dxfId="4" priority="75" operator="equal">
      <formula>"Bajo"</formula>
    </cfRule>
  </conditionalFormatting>
  <conditionalFormatting sqref="N19:N21">
    <cfRule type="cellIs" dxfId="6" priority="76" operator="equal">
      <formula>"Extremo"</formula>
    </cfRule>
  </conditionalFormatting>
  <conditionalFormatting sqref="N19:N21">
    <cfRule type="cellIs" dxfId="7" priority="77" operator="equal">
      <formula>"Alto"</formula>
    </cfRule>
  </conditionalFormatting>
  <conditionalFormatting sqref="N19:N21">
    <cfRule type="cellIs" dxfId="8" priority="78" operator="equal">
      <formula>"Moderado"</formula>
    </cfRule>
  </conditionalFormatting>
  <conditionalFormatting sqref="N19:N21">
    <cfRule type="cellIs" dxfId="4" priority="79" operator="equal">
      <formula>"Bajo"</formula>
    </cfRule>
  </conditionalFormatting>
  <conditionalFormatting sqref="N24:N26">
    <cfRule type="cellIs" dxfId="6" priority="80" operator="equal">
      <formula>"Extremo"</formula>
    </cfRule>
  </conditionalFormatting>
  <conditionalFormatting sqref="N24:N26">
    <cfRule type="cellIs" dxfId="7" priority="81" operator="equal">
      <formula>"Alto"</formula>
    </cfRule>
  </conditionalFormatting>
  <conditionalFormatting sqref="N24:N26">
    <cfRule type="cellIs" dxfId="8" priority="82" operator="equal">
      <formula>"Moderado"</formula>
    </cfRule>
  </conditionalFormatting>
  <conditionalFormatting sqref="N24:N26">
    <cfRule type="cellIs" dxfId="4" priority="83" operator="equal">
      <formula>"Bajo"</formula>
    </cfRule>
  </conditionalFormatting>
  <conditionalFormatting sqref="N29:N31">
    <cfRule type="cellIs" dxfId="6" priority="84" operator="equal">
      <formula>"Extremo"</formula>
    </cfRule>
  </conditionalFormatting>
  <conditionalFormatting sqref="N29:N31">
    <cfRule type="cellIs" dxfId="7" priority="85" operator="equal">
      <formula>"Alto"</formula>
    </cfRule>
  </conditionalFormatting>
  <conditionalFormatting sqref="N29:N31">
    <cfRule type="cellIs" dxfId="8" priority="86" operator="equal">
      <formula>"Moderado"</formula>
    </cfRule>
  </conditionalFormatting>
  <conditionalFormatting sqref="N29:N31">
    <cfRule type="cellIs" dxfId="4" priority="87" operator="equal">
      <formula>"Bajo"</formula>
    </cfRule>
  </conditionalFormatting>
  <conditionalFormatting sqref="N34:N36">
    <cfRule type="cellIs" dxfId="6" priority="88" operator="equal">
      <formula>"Extremo"</formula>
    </cfRule>
  </conditionalFormatting>
  <conditionalFormatting sqref="N34:N36">
    <cfRule type="cellIs" dxfId="7" priority="89" operator="equal">
      <formula>"Alto"</formula>
    </cfRule>
  </conditionalFormatting>
  <conditionalFormatting sqref="N34:N36">
    <cfRule type="cellIs" dxfId="8" priority="90" operator="equal">
      <formula>"Moderado"</formula>
    </cfRule>
  </conditionalFormatting>
  <conditionalFormatting sqref="N34:N36">
    <cfRule type="cellIs" dxfId="4" priority="91" operator="equal">
      <formula>"Bajo"</formula>
    </cfRule>
  </conditionalFormatting>
  <conditionalFormatting sqref="N39:N41">
    <cfRule type="cellIs" dxfId="6" priority="92" operator="equal">
      <formula>"Extremo"</formula>
    </cfRule>
  </conditionalFormatting>
  <conditionalFormatting sqref="N39:N41">
    <cfRule type="cellIs" dxfId="7" priority="93" operator="equal">
      <formula>"Alto"</formula>
    </cfRule>
  </conditionalFormatting>
  <conditionalFormatting sqref="N39:N41">
    <cfRule type="cellIs" dxfId="8" priority="94" operator="equal">
      <formula>"Moderado"</formula>
    </cfRule>
  </conditionalFormatting>
  <conditionalFormatting sqref="N39:N41">
    <cfRule type="cellIs" dxfId="4" priority="95" operator="equal">
      <formula>"Bajo"</formula>
    </cfRule>
  </conditionalFormatting>
  <conditionalFormatting sqref="N44:N45">
    <cfRule type="cellIs" dxfId="6" priority="96" operator="equal">
      <formula>"Extremo"</formula>
    </cfRule>
  </conditionalFormatting>
  <conditionalFormatting sqref="N44:N45">
    <cfRule type="cellIs" dxfId="7" priority="97" operator="equal">
      <formula>"Alto"</formula>
    </cfRule>
  </conditionalFormatting>
  <conditionalFormatting sqref="N44:N45">
    <cfRule type="cellIs" dxfId="8" priority="98" operator="equal">
      <formula>"Moderado"</formula>
    </cfRule>
  </conditionalFormatting>
  <conditionalFormatting sqref="N44:N45">
    <cfRule type="cellIs" dxfId="4" priority="99" operator="equal">
      <formula>"Bajo"</formula>
    </cfRule>
  </conditionalFormatting>
  <conditionalFormatting sqref="Y16:Y45">
    <cfRule type="cellIs" dxfId="0" priority="100" operator="equal">
      <formula>"Muy Alta"</formula>
    </cfRule>
  </conditionalFormatting>
  <conditionalFormatting sqref="Y16:Y45">
    <cfRule type="cellIs" dxfId="1" priority="101" operator="equal">
      <formula>"Alta"</formula>
    </cfRule>
  </conditionalFormatting>
  <conditionalFormatting sqref="Y16:Y45">
    <cfRule type="cellIs" dxfId="2" priority="102" operator="equal">
      <formula>"Media"</formula>
    </cfRule>
  </conditionalFormatting>
  <conditionalFormatting sqref="Y16:Y45">
    <cfRule type="cellIs" dxfId="3" priority="103" operator="equal">
      <formula>"Baja"</formula>
    </cfRule>
  </conditionalFormatting>
  <conditionalFormatting sqref="Y16:Y45">
    <cfRule type="cellIs" dxfId="4" priority="104" operator="equal">
      <formula>"Muy Baja"</formula>
    </cfRule>
  </conditionalFormatting>
  <conditionalFormatting sqref="AA16:AA45">
    <cfRule type="cellIs" dxfId="0" priority="105" operator="equal">
      <formula>"Catastrófico"</formula>
    </cfRule>
  </conditionalFormatting>
  <conditionalFormatting sqref="AA16:AA45">
    <cfRule type="cellIs" dxfId="1" priority="106" operator="equal">
      <formula>"Mayor"</formula>
    </cfRule>
  </conditionalFormatting>
  <conditionalFormatting sqref="AA16:AA45">
    <cfRule type="cellIs" dxfId="2" priority="107" operator="equal">
      <formula>"Moderado"</formula>
    </cfRule>
  </conditionalFormatting>
  <conditionalFormatting sqref="AA16:AA45">
    <cfRule type="cellIs" dxfId="3" priority="108" operator="equal">
      <formula>"Menor"</formula>
    </cfRule>
  </conditionalFormatting>
  <conditionalFormatting sqref="AA16:AA45">
    <cfRule type="cellIs" dxfId="4" priority="109" operator="equal">
      <formula>"Leve"</formula>
    </cfRule>
  </conditionalFormatting>
  <conditionalFormatting sqref="AC16:AC45">
    <cfRule type="cellIs" dxfId="6" priority="110" operator="equal">
      <formula>"Extremo"</formula>
    </cfRule>
  </conditionalFormatting>
  <conditionalFormatting sqref="AC16:AC45">
    <cfRule type="cellIs" dxfId="7" priority="111" operator="equal">
      <formula>"Alto"</formula>
    </cfRule>
  </conditionalFormatting>
  <conditionalFormatting sqref="AC16:AC45">
    <cfRule type="cellIs" dxfId="8" priority="112" operator="equal">
      <formula>"Moderado"</formula>
    </cfRule>
  </conditionalFormatting>
  <conditionalFormatting sqref="AC16:AC45">
    <cfRule type="cellIs" dxfId="4" priority="113" operator="equal">
      <formula>"Bajo"</formula>
    </cfRule>
  </conditionalFormatting>
  <conditionalFormatting sqref="AD10:AD11 AD13:AD14 AD16:AD17 AD21:AD22">
    <cfRule type="cellIs" dxfId="6" priority="114" operator="equal">
      <formula>"Extremo"</formula>
    </cfRule>
  </conditionalFormatting>
  <conditionalFormatting sqref="AD10:AD11 AD13:AD14 AD16:AD17 AD21:AD22">
    <cfRule type="cellIs" dxfId="7" priority="115" operator="equal">
      <formula>"Alto"</formula>
    </cfRule>
  </conditionalFormatting>
  <conditionalFormatting sqref="AD10:AD11 AD13:AD14 AD16:AD17 AD21:AD22">
    <cfRule type="cellIs" dxfId="8" priority="116" operator="equal">
      <formula>"Moderado"</formula>
    </cfRule>
  </conditionalFormatting>
  <conditionalFormatting sqref="AD10:AD11 AD13:AD14 AD16:AD17 AD21:AD22">
    <cfRule type="cellIs" dxfId="4" priority="117" operator="equal">
      <formula>"Bajo"</formula>
    </cfRule>
  </conditionalFormatting>
  <conditionalFormatting sqref="AD26:AD27">
    <cfRule type="cellIs" dxfId="6" priority="118" operator="equal">
      <formula>"Extremo"</formula>
    </cfRule>
  </conditionalFormatting>
  <conditionalFormatting sqref="AD26:AD27">
    <cfRule type="cellIs" dxfId="7" priority="119" operator="equal">
      <formula>"Alto"</formula>
    </cfRule>
  </conditionalFormatting>
  <conditionalFormatting sqref="AD26:AD27">
    <cfRule type="cellIs" dxfId="8" priority="120" operator="equal">
      <formula>"Moderado"</formula>
    </cfRule>
  </conditionalFormatting>
  <conditionalFormatting sqref="AD26:AD27">
    <cfRule type="cellIs" dxfId="4" priority="121" operator="equal">
      <formula>"Bajo"</formula>
    </cfRule>
  </conditionalFormatting>
  <conditionalFormatting sqref="AD31:AD32">
    <cfRule type="cellIs" dxfId="6" priority="122" operator="equal">
      <formula>"Extremo"</formula>
    </cfRule>
  </conditionalFormatting>
  <conditionalFormatting sqref="AD31:AD32">
    <cfRule type="cellIs" dxfId="7" priority="123" operator="equal">
      <formula>"Alto"</formula>
    </cfRule>
  </conditionalFormatting>
  <conditionalFormatting sqref="AD31:AD32">
    <cfRule type="cellIs" dxfId="8" priority="124" operator="equal">
      <formula>"Moderado"</formula>
    </cfRule>
  </conditionalFormatting>
  <conditionalFormatting sqref="AD31:AD32">
    <cfRule type="cellIs" dxfId="4" priority="125" operator="equal">
      <formula>"Bajo"</formula>
    </cfRule>
  </conditionalFormatting>
  <conditionalFormatting sqref="AD36:AD37">
    <cfRule type="cellIs" dxfId="6" priority="126" operator="equal">
      <formula>"Extremo"</formula>
    </cfRule>
  </conditionalFormatting>
  <conditionalFormatting sqref="AD36:AD37">
    <cfRule type="cellIs" dxfId="7" priority="127" operator="equal">
      <formula>"Alto"</formula>
    </cfRule>
  </conditionalFormatting>
  <conditionalFormatting sqref="AD36:AD37">
    <cfRule type="cellIs" dxfId="8" priority="128" operator="equal">
      <formula>"Moderado"</formula>
    </cfRule>
  </conditionalFormatting>
  <conditionalFormatting sqref="AD36:AD37">
    <cfRule type="cellIs" dxfId="4" priority="129" operator="equal">
      <formula>"Bajo"</formula>
    </cfRule>
  </conditionalFormatting>
  <conditionalFormatting sqref="AD41:AD42">
    <cfRule type="cellIs" dxfId="6" priority="130" operator="equal">
      <formula>"Extremo"</formula>
    </cfRule>
  </conditionalFormatting>
  <conditionalFormatting sqref="AD41:AD42">
    <cfRule type="cellIs" dxfId="7" priority="131" operator="equal">
      <formula>"Alto"</formula>
    </cfRule>
  </conditionalFormatting>
  <conditionalFormatting sqref="AD41:AD42">
    <cfRule type="cellIs" dxfId="8" priority="132" operator="equal">
      <formula>"Moderado"</formula>
    </cfRule>
  </conditionalFormatting>
  <conditionalFormatting sqref="AD41:AD42">
    <cfRule type="cellIs" dxfId="4" priority="133" operator="equal">
      <formula>"Bajo"</formula>
    </cfRule>
  </conditionalFormatting>
  <dataValidations>
    <dataValidation type="list" allowBlank="1" showErrorMessage="1" sqref="V17:V20 V22:V25 V28:V30 V34:V35 V39:V40 V43:V45">
      <formula1>'Tabla Valoración controles'!$D$11:$D$12</formula1>
    </dataValidation>
    <dataValidation type="list" allowBlank="1" showErrorMessage="1" sqref="AE16 AE19:AE21 AE24:AE26 AE29:AE31 AE34:AE36 AE39:AE41 AE44:AE45">
      <formula1>'Opciones Tratamiento'!$B$2:$B$5</formula1>
    </dataValidation>
    <dataValidation type="list" allowBlank="1" showErrorMessage="1" sqref="W17:W20 W22:W25 W28:W30 W34:W35 W39:W40 W43:W45">
      <formula1>'Tabla Valoración controles'!$D$13:$D$14</formula1>
    </dataValidation>
    <dataValidation type="list" allowBlank="1" showErrorMessage="1" sqref="F16 F19:F21 F24:F26 F29:F31 F34:F36 F39:F41 F44:F45">
      <formula1>'Opciones Tratamiento'!$B$13:$B$19</formula1>
    </dataValidation>
    <dataValidation type="list" allowBlank="1" showErrorMessage="1" sqref="AK16:AK45">
      <formula1>'Opciones Tratamiento'!$B$9:$B$10</formula1>
    </dataValidation>
    <dataValidation type="list" allowBlank="1" showErrorMessage="1" sqref="J16 J19:J21 J24:J26 J29:J31 J34:J36 J39:J41 J44:J45">
      <formula1>'Tabla Impacto'!$F$210:$F$221</formula1>
    </dataValidation>
    <dataValidation type="list" allowBlank="1" showErrorMessage="1" sqref="R16:R45">
      <formula1>'Tabla Valoración controles'!$D$4:$D$6</formula1>
    </dataValidation>
    <dataValidation type="list" allowBlank="1" showErrorMessage="1" sqref="U17:U20 U22:U25 U28:U30 U34:U35 U39:U40 U43:U45">
      <formula1>'Tabla Valoración controles'!$D$9:$D$10</formula1>
    </dataValidation>
    <dataValidation type="list" allowBlank="1" showErrorMessage="1" sqref="B16 B19:B21 B24:B26 B29:B31 B34:B36 B39:B41 B44:B45">
      <formula1>'Opciones Tratamiento'!$E$2:$E$4</formula1>
    </dataValidation>
    <dataValidation type="list" allowBlank="1" showErrorMessage="1" sqref="S16:S45">
      <formula1>'Tabla Valoración controles'!$D$7:$D$8</formula1>
    </dataValidation>
  </dataValidation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6" width="10.0"/>
  </cols>
  <sheetData>
    <row r="3" ht="12.75" customHeight="1">
      <c r="A3" s="292" t="s">
        <v>63</v>
      </c>
    </row>
    <row r="4" ht="12.75" customHeight="1">
      <c r="A4" s="292" t="s">
        <v>224</v>
      </c>
    </row>
    <row r="5" ht="12.75" customHeight="1">
      <c r="A5" s="292" t="s">
        <v>226</v>
      </c>
    </row>
    <row r="6" ht="12.75" customHeight="1">
      <c r="A6" s="292" t="s">
        <v>228</v>
      </c>
    </row>
    <row r="7" ht="12.75" customHeight="1">
      <c r="A7" s="292" t="s">
        <v>64</v>
      </c>
    </row>
    <row r="8" ht="12.75" customHeight="1">
      <c r="A8" s="292" t="s">
        <v>65</v>
      </c>
    </row>
    <row r="9" ht="12.75" customHeight="1">
      <c r="A9" s="292" t="s">
        <v>234</v>
      </c>
    </row>
    <row r="10" ht="12.75" customHeight="1">
      <c r="A10" s="292" t="s">
        <v>66</v>
      </c>
    </row>
    <row r="11" ht="12.75" customHeight="1">
      <c r="A11" s="292" t="s">
        <v>237</v>
      </c>
    </row>
    <row r="12" ht="12.75" customHeight="1">
      <c r="A12" s="292" t="s">
        <v>271</v>
      </c>
    </row>
    <row r="13" ht="12.75" customHeight="1">
      <c r="A13" s="292" t="s">
        <v>272</v>
      </c>
    </row>
    <row r="14" ht="12.75" customHeight="1">
      <c r="A14" s="292" t="s">
        <v>273</v>
      </c>
    </row>
    <row r="15" ht="12.75" customHeight="1">
      <c r="A15" s="293"/>
    </row>
    <row r="16" ht="12.75" customHeight="1">
      <c r="A16" s="292" t="s">
        <v>274</v>
      </c>
    </row>
    <row r="17" ht="12.75" customHeight="1">
      <c r="A17" s="292" t="s">
        <v>257</v>
      </c>
    </row>
    <row r="18" ht="12.75" customHeight="1">
      <c r="A18" s="292" t="s">
        <v>259</v>
      </c>
    </row>
    <row r="19" ht="12.75" customHeight="1">
      <c r="A19" s="293"/>
    </row>
    <row r="20" ht="12.75" customHeight="1">
      <c r="A20" s="292" t="s">
        <v>263</v>
      </c>
    </row>
    <row r="21" ht="12.75" customHeight="1">
      <c r="A21" s="292" t="s">
        <v>264</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
    <col customWidth="1" min="2" max="3" width="21.63"/>
    <col customWidth="1" min="4" max="4" width="14.0"/>
    <col customWidth="1" min="5" max="5" width="21.63"/>
    <col customWidth="1" min="6" max="6" width="24.25"/>
    <col customWidth="1" min="7" max="8" width="21.63"/>
  </cols>
  <sheetData>
    <row r="2">
      <c r="B2" s="82" t="s">
        <v>98</v>
      </c>
      <c r="C2" s="83"/>
      <c r="D2" s="83"/>
      <c r="E2" s="83"/>
      <c r="F2" s="83"/>
      <c r="G2" s="83"/>
      <c r="H2" s="84"/>
    </row>
    <row r="3">
      <c r="B3" s="85"/>
      <c r="C3" s="86"/>
      <c r="D3" s="86"/>
      <c r="E3" s="86"/>
      <c r="F3" s="86"/>
      <c r="G3" s="86"/>
      <c r="H3" s="87"/>
    </row>
    <row r="4" ht="63.0" customHeight="1">
      <c r="B4" s="88" t="s">
        <v>99</v>
      </c>
      <c r="H4" s="8"/>
    </row>
    <row r="5" ht="63.0" customHeight="1">
      <c r="B5" s="89"/>
      <c r="C5" s="26"/>
      <c r="D5" s="26"/>
      <c r="E5" s="26"/>
      <c r="F5" s="26"/>
      <c r="G5" s="26"/>
      <c r="H5" s="90"/>
    </row>
    <row r="6">
      <c r="B6" s="91" t="s">
        <v>100</v>
      </c>
      <c r="C6" s="92"/>
      <c r="D6" s="92"/>
      <c r="E6" s="92"/>
      <c r="F6" s="92"/>
      <c r="G6" s="92"/>
      <c r="H6" s="93"/>
    </row>
    <row r="7" ht="95.25" customHeight="1">
      <c r="B7" s="94" t="s">
        <v>101</v>
      </c>
      <c r="C7" s="95"/>
      <c r="D7" s="95"/>
      <c r="E7" s="95"/>
      <c r="F7" s="95"/>
      <c r="G7" s="95"/>
      <c r="H7" s="96"/>
    </row>
    <row r="8">
      <c r="B8" s="97"/>
      <c r="C8" s="98"/>
      <c r="D8" s="98"/>
      <c r="E8" s="98"/>
      <c r="F8" s="98"/>
      <c r="G8" s="98"/>
      <c r="H8" s="99"/>
    </row>
    <row r="9" ht="16.5" customHeight="1">
      <c r="B9" s="100" t="s">
        <v>102</v>
      </c>
      <c r="H9" s="8"/>
    </row>
    <row r="10" ht="44.25" customHeight="1">
      <c r="B10" s="7"/>
      <c r="H10" s="8"/>
    </row>
    <row r="11">
      <c r="B11" s="101"/>
      <c r="C11" s="102"/>
      <c r="D11" s="103"/>
      <c r="E11" s="104"/>
      <c r="F11" s="104"/>
      <c r="G11" s="104"/>
      <c r="H11" s="105"/>
    </row>
    <row r="12">
      <c r="B12" s="101"/>
      <c r="C12" s="106" t="s">
        <v>103</v>
      </c>
      <c r="D12" s="107"/>
      <c r="E12" s="108" t="s">
        <v>104</v>
      </c>
      <c r="F12" s="109"/>
      <c r="G12" s="102"/>
      <c r="H12" s="105"/>
    </row>
    <row r="13" ht="35.25" customHeight="1">
      <c r="B13" s="101"/>
      <c r="C13" s="110" t="s">
        <v>105</v>
      </c>
      <c r="D13" s="111"/>
      <c r="E13" s="112" t="s">
        <v>106</v>
      </c>
      <c r="F13" s="113"/>
      <c r="G13" s="102"/>
      <c r="H13" s="105"/>
    </row>
    <row r="14" ht="17.25" customHeight="1">
      <c r="B14" s="101"/>
      <c r="C14" s="110" t="s">
        <v>107</v>
      </c>
      <c r="D14" s="111"/>
      <c r="E14" s="112" t="s">
        <v>108</v>
      </c>
      <c r="F14" s="113"/>
      <c r="G14" s="102"/>
      <c r="H14" s="105"/>
    </row>
    <row r="15" ht="19.5" customHeight="1">
      <c r="B15" s="101"/>
      <c r="C15" s="110" t="s">
        <v>109</v>
      </c>
      <c r="D15" s="111"/>
      <c r="E15" s="112" t="s">
        <v>110</v>
      </c>
      <c r="F15" s="113"/>
      <c r="G15" s="102"/>
      <c r="H15" s="105"/>
    </row>
    <row r="16" ht="69.75" customHeight="1">
      <c r="B16" s="101"/>
      <c r="C16" s="110" t="s">
        <v>111</v>
      </c>
      <c r="D16" s="111"/>
      <c r="E16" s="112" t="s">
        <v>112</v>
      </c>
      <c r="F16" s="113"/>
      <c r="G16" s="102"/>
      <c r="H16" s="105"/>
    </row>
    <row r="17" ht="34.5" customHeight="1">
      <c r="C17" s="114" t="s">
        <v>23</v>
      </c>
      <c r="D17" s="115"/>
      <c r="E17" s="116" t="s">
        <v>113</v>
      </c>
      <c r="F17" s="117"/>
    </row>
    <row r="18" ht="27.75" customHeight="1">
      <c r="C18" s="114" t="s">
        <v>24</v>
      </c>
      <c r="D18" s="115"/>
      <c r="E18" s="116" t="s">
        <v>114</v>
      </c>
      <c r="F18" s="117"/>
    </row>
    <row r="19" ht="28.5" customHeight="1">
      <c r="C19" s="114" t="s">
        <v>25</v>
      </c>
      <c r="D19" s="115"/>
      <c r="E19" s="116" t="s">
        <v>115</v>
      </c>
      <c r="F19" s="117"/>
    </row>
    <row r="20" ht="72.75" customHeight="1">
      <c r="C20" s="114" t="s">
        <v>26</v>
      </c>
      <c r="D20" s="115"/>
      <c r="E20" s="116" t="s">
        <v>116</v>
      </c>
      <c r="F20" s="117"/>
    </row>
    <row r="21" ht="64.5" customHeight="1">
      <c r="C21" s="114" t="s">
        <v>27</v>
      </c>
      <c r="D21" s="115"/>
      <c r="E21" s="116" t="s">
        <v>117</v>
      </c>
      <c r="F21" s="117"/>
    </row>
    <row r="22" ht="71.25" customHeight="1">
      <c r="C22" s="114" t="s">
        <v>118</v>
      </c>
      <c r="D22" s="115"/>
      <c r="E22" s="116" t="s">
        <v>119</v>
      </c>
      <c r="F22" s="117"/>
    </row>
    <row r="23" ht="55.5" customHeight="1">
      <c r="C23" s="114" t="s">
        <v>120</v>
      </c>
      <c r="D23" s="115"/>
      <c r="E23" s="116" t="s">
        <v>121</v>
      </c>
      <c r="F23" s="117"/>
    </row>
    <row r="24" ht="42.0" customHeight="1">
      <c r="C24" s="114" t="s">
        <v>34</v>
      </c>
      <c r="D24" s="115"/>
      <c r="E24" s="116" t="s">
        <v>122</v>
      </c>
      <c r="F24" s="117"/>
    </row>
    <row r="25" ht="59.25" customHeight="1">
      <c r="C25" s="114" t="s">
        <v>36</v>
      </c>
      <c r="D25" s="115"/>
      <c r="E25" s="116" t="s">
        <v>123</v>
      </c>
      <c r="F25" s="117"/>
    </row>
    <row r="26" ht="23.25" customHeight="1">
      <c r="C26" s="114" t="s">
        <v>37</v>
      </c>
      <c r="D26" s="115"/>
      <c r="E26" s="116" t="s">
        <v>124</v>
      </c>
      <c r="F26" s="117"/>
    </row>
    <row r="27" ht="30.75" customHeight="1">
      <c r="C27" s="114" t="s">
        <v>125</v>
      </c>
      <c r="D27" s="115"/>
      <c r="E27" s="116" t="s">
        <v>126</v>
      </c>
      <c r="F27" s="117"/>
    </row>
    <row r="28" ht="35.25" customHeight="1">
      <c r="C28" s="114" t="s">
        <v>127</v>
      </c>
      <c r="D28" s="115"/>
      <c r="E28" s="116" t="s">
        <v>128</v>
      </c>
      <c r="F28" s="117"/>
    </row>
    <row r="29" ht="33.0" customHeight="1">
      <c r="C29" s="114" t="s">
        <v>129</v>
      </c>
      <c r="D29" s="115"/>
      <c r="E29" s="116" t="s">
        <v>128</v>
      </c>
      <c r="F29" s="117"/>
    </row>
    <row r="30" ht="30.0" customHeight="1">
      <c r="C30" s="114" t="s">
        <v>130</v>
      </c>
      <c r="D30" s="115"/>
      <c r="E30" s="116" t="s">
        <v>131</v>
      </c>
      <c r="F30" s="117"/>
    </row>
    <row r="31" ht="35.25" customHeight="1">
      <c r="C31" s="114" t="s">
        <v>132</v>
      </c>
      <c r="D31" s="115"/>
      <c r="E31" s="116" t="s">
        <v>133</v>
      </c>
      <c r="F31" s="117"/>
    </row>
    <row r="32" ht="31.5" customHeight="1">
      <c r="C32" s="114" t="s">
        <v>134</v>
      </c>
      <c r="D32" s="115"/>
      <c r="E32" s="116" t="s">
        <v>135</v>
      </c>
      <c r="F32" s="117"/>
    </row>
    <row r="33" ht="35.25" customHeight="1">
      <c r="B33" s="101"/>
      <c r="C33" s="114" t="s">
        <v>136</v>
      </c>
      <c r="D33" s="115"/>
      <c r="E33" s="116" t="s">
        <v>137</v>
      </c>
      <c r="F33" s="117"/>
      <c r="G33" s="102"/>
      <c r="H33" s="105"/>
    </row>
    <row r="34" ht="59.25" customHeight="1">
      <c r="B34" s="101"/>
      <c r="C34" s="114" t="s">
        <v>138</v>
      </c>
      <c r="D34" s="115"/>
      <c r="E34" s="116" t="s">
        <v>139</v>
      </c>
      <c r="F34" s="117"/>
      <c r="G34" s="102"/>
      <c r="H34" s="105"/>
    </row>
    <row r="35" ht="29.25" customHeight="1">
      <c r="B35" s="101"/>
      <c r="C35" s="114" t="s">
        <v>44</v>
      </c>
      <c r="D35" s="115"/>
      <c r="E35" s="116" t="s">
        <v>140</v>
      </c>
      <c r="F35" s="117"/>
      <c r="G35" s="102"/>
      <c r="H35" s="105"/>
    </row>
    <row r="36" ht="82.5" customHeight="1">
      <c r="B36" s="101"/>
      <c r="C36" s="114" t="s">
        <v>141</v>
      </c>
      <c r="D36" s="115"/>
      <c r="E36" s="116" t="s">
        <v>142</v>
      </c>
      <c r="F36" s="117"/>
      <c r="G36" s="102"/>
      <c r="H36" s="105"/>
    </row>
    <row r="37" ht="46.5" customHeight="1">
      <c r="B37" s="101"/>
      <c r="C37" s="114" t="s">
        <v>49</v>
      </c>
      <c r="D37" s="115"/>
      <c r="E37" s="116" t="s">
        <v>143</v>
      </c>
      <c r="F37" s="117"/>
      <c r="G37" s="102"/>
      <c r="H37" s="105"/>
    </row>
    <row r="38" ht="6.75" customHeight="1">
      <c r="B38" s="101"/>
      <c r="C38" s="118"/>
      <c r="D38" s="119"/>
      <c r="E38" s="120"/>
      <c r="F38" s="121"/>
      <c r="G38" s="102"/>
      <c r="H38" s="105"/>
    </row>
    <row r="39" ht="15.75" customHeight="1">
      <c r="B39" s="101"/>
      <c r="C39" s="122"/>
      <c r="D39" s="122"/>
      <c r="E39" s="123"/>
      <c r="F39" s="123"/>
      <c r="G39" s="102"/>
      <c r="H39" s="105"/>
    </row>
    <row r="40" ht="21.0" customHeight="1">
      <c r="B40" s="124" t="s">
        <v>144</v>
      </c>
      <c r="C40" s="35"/>
      <c r="D40" s="35"/>
      <c r="E40" s="35"/>
      <c r="F40" s="35"/>
      <c r="G40" s="35"/>
      <c r="H40" s="125"/>
    </row>
    <row r="41" ht="20.25" customHeight="1">
      <c r="B41" s="124" t="s">
        <v>145</v>
      </c>
      <c r="C41" s="35"/>
      <c r="D41" s="35"/>
      <c r="E41" s="35"/>
      <c r="F41" s="35"/>
      <c r="G41" s="35"/>
      <c r="H41" s="125"/>
    </row>
    <row r="42" ht="20.25" customHeight="1">
      <c r="B42" s="124" t="s">
        <v>146</v>
      </c>
      <c r="C42" s="35"/>
      <c r="D42" s="35"/>
      <c r="E42" s="35"/>
      <c r="F42" s="35"/>
      <c r="G42" s="35"/>
      <c r="H42" s="125"/>
    </row>
    <row r="43" ht="20.25" customHeight="1">
      <c r="B43" s="124" t="s">
        <v>147</v>
      </c>
      <c r="C43" s="35"/>
      <c r="D43" s="35"/>
      <c r="E43" s="35"/>
      <c r="F43" s="35"/>
      <c r="G43" s="35"/>
      <c r="H43" s="125"/>
    </row>
    <row r="44" ht="15.75" customHeight="1">
      <c r="B44" s="124" t="s">
        <v>148</v>
      </c>
      <c r="C44" s="35"/>
      <c r="D44" s="35"/>
      <c r="E44" s="35"/>
      <c r="F44" s="35"/>
      <c r="G44" s="35"/>
      <c r="H44" s="125"/>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38"/>
    <col customWidth="1" min="2" max="39" width="5.0"/>
    <col customWidth="1" min="40" max="40" width="9.38"/>
    <col customWidth="1" min="41" max="46" width="5.0"/>
  </cols>
  <sheetData>
    <row r="2" ht="18.0" customHeight="1">
      <c r="B2" s="126" t="s">
        <v>149</v>
      </c>
      <c r="J2" s="127" t="s">
        <v>23</v>
      </c>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9"/>
      <c r="AN2" s="130"/>
      <c r="AO2" s="130"/>
      <c r="AP2" s="130"/>
      <c r="AQ2" s="130"/>
      <c r="AR2" s="130"/>
      <c r="AS2" s="130"/>
      <c r="AT2" s="130"/>
    </row>
    <row r="3" ht="18.75" customHeight="1">
      <c r="J3" s="131"/>
      <c r="AM3" s="132"/>
      <c r="AN3" s="130"/>
      <c r="AO3" s="130"/>
      <c r="AP3" s="130"/>
      <c r="AQ3" s="130"/>
      <c r="AR3" s="130"/>
      <c r="AS3" s="130"/>
      <c r="AT3" s="130"/>
    </row>
    <row r="4" ht="15.0" customHeight="1">
      <c r="J4" s="133"/>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5"/>
      <c r="AN4" s="130"/>
      <c r="AO4" s="130"/>
      <c r="AP4" s="130"/>
      <c r="AQ4" s="130"/>
      <c r="AR4" s="130"/>
      <c r="AS4" s="130"/>
      <c r="AT4" s="130"/>
    </row>
    <row r="5">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row>
    <row r="6" ht="15.0" customHeight="1">
      <c r="B6" s="136" t="s">
        <v>150</v>
      </c>
      <c r="C6" s="128"/>
      <c r="D6" s="137"/>
      <c r="E6" s="138" t="s">
        <v>151</v>
      </c>
      <c r="F6" s="2"/>
      <c r="G6" s="2"/>
      <c r="H6" s="2"/>
      <c r="I6" s="3"/>
      <c r="J6" s="139" t="str">
        <f>IF(AND('Mapa final'!$H$16="Muy Alta",'Mapa final'!$L$16="Leve"),CONCATENATE("R",'Mapa final'!$A$16),"")</f>
        <v>#REF!</v>
      </c>
      <c r="K6" s="140"/>
      <c r="L6" s="141" t="str">
        <f>IF(AND('Mapa final'!$H$21="Muy Alta",'Mapa final'!$L$21="Leve"),CONCATENATE("R",'Mapa final'!$A$21),"")</f>
        <v>#REF!</v>
      </c>
      <c r="M6" s="140"/>
      <c r="N6" s="141" t="str">
        <f>IF(AND('Mapa final'!$H$26="Muy Alta",'Mapa final'!$L$26="Leve"),CONCATENATE("R",'Mapa final'!$A$26),"")</f>
        <v>#REF!</v>
      </c>
      <c r="O6" s="3"/>
      <c r="P6" s="139" t="str">
        <f>IF(AND('Mapa final'!$H$16="Muy Alta",'Mapa final'!$L$16="Menor"),CONCATENATE("R",'Mapa final'!$A$16),"")</f>
        <v>#REF!</v>
      </c>
      <c r="Q6" s="140"/>
      <c r="R6" s="141" t="str">
        <f>IF(AND('Mapa final'!$H$21="Muy Alta",'Mapa final'!$L$21="Menor"),CONCATENATE("R",'Mapa final'!$A$21),"")</f>
        <v>#REF!</v>
      </c>
      <c r="S6" s="140"/>
      <c r="T6" s="141" t="str">
        <f>IF(AND('Mapa final'!$H$26="Muy Alta",'Mapa final'!$L$26="Menor"),CONCATENATE("R",'Mapa final'!$A$26),"")</f>
        <v>#REF!</v>
      </c>
      <c r="U6" s="3"/>
      <c r="V6" s="139" t="str">
        <f>IF(AND('Mapa final'!$H$16="Muy Alta",'Mapa final'!$L$16="Moderado"),CONCATENATE("R",'Mapa final'!$A$16),"")</f>
        <v>#REF!</v>
      </c>
      <c r="W6" s="140"/>
      <c r="X6" s="141" t="str">
        <f>IF(AND('Mapa final'!$H$21="Muy Alta",'Mapa final'!$L$21="Moderado"),CONCATENATE("R",'Mapa final'!$A$21),"")</f>
        <v>#REF!</v>
      </c>
      <c r="Y6" s="140"/>
      <c r="Z6" s="141" t="str">
        <f>IF(AND('Mapa final'!$H$26="Muy Alta",'Mapa final'!$L$26="Moderado"),CONCATENATE("R",'Mapa final'!$A$26),"")</f>
        <v>#REF!</v>
      </c>
      <c r="AA6" s="3"/>
      <c r="AB6" s="139" t="str">
        <f>IF(AND('Mapa final'!$H$16="Muy Alta",'Mapa final'!$L$16="Mayor"),CONCATENATE("R",'Mapa final'!$A$16),"")</f>
        <v>#REF!</v>
      </c>
      <c r="AC6" s="140"/>
      <c r="AD6" s="141" t="str">
        <f>IF(AND('Mapa final'!$H$21="Muy Alta",'Mapa final'!$L$21="Mayor"),CONCATENATE("R",'Mapa final'!$A$21),"")</f>
        <v>#REF!</v>
      </c>
      <c r="AE6" s="140"/>
      <c r="AF6" s="141" t="str">
        <f>IF(AND('Mapa final'!$H$26="Muy Alta",'Mapa final'!$L$26="Mayor"),CONCATENATE("R",'Mapa final'!$A$26),"")</f>
        <v>#REF!</v>
      </c>
      <c r="AG6" s="3"/>
      <c r="AH6" s="142" t="str">
        <f>IF(AND('Mapa final'!$H$16="Muy Alta",'Mapa final'!$L$16="Catastrófico"),CONCATENATE("R",'Mapa final'!$A$16),"")</f>
        <v>#REF!</v>
      </c>
      <c r="AI6" s="140"/>
      <c r="AJ6" s="143" t="str">
        <f>IF(AND('Mapa final'!$H$21="Muy Alta",'Mapa final'!$L$21="Catastrófico"),CONCATENATE("R",'Mapa final'!$A$21),"")</f>
        <v>#REF!</v>
      </c>
      <c r="AK6" s="140"/>
      <c r="AL6" s="143" t="str">
        <f>IF(AND('Mapa final'!$H$26="Muy Alta",'Mapa final'!$L$26="Catastrófico"),CONCATENATE("R",'Mapa final'!$A$26),"")</f>
        <v>#REF!</v>
      </c>
      <c r="AM6" s="3"/>
      <c r="AO6" s="144" t="s">
        <v>152</v>
      </c>
      <c r="AP6" s="145"/>
      <c r="AQ6" s="145"/>
      <c r="AR6" s="145"/>
      <c r="AS6" s="145"/>
      <c r="AT6" s="146"/>
    </row>
    <row r="7" ht="15.0" customHeight="1">
      <c r="B7" s="131"/>
      <c r="D7" s="8"/>
      <c r="E7" s="7"/>
      <c r="I7" s="8"/>
      <c r="J7" s="147"/>
      <c r="K7" s="135"/>
      <c r="L7" s="133"/>
      <c r="M7" s="135"/>
      <c r="N7" s="133"/>
      <c r="O7" s="148"/>
      <c r="P7" s="147"/>
      <c r="Q7" s="135"/>
      <c r="R7" s="133"/>
      <c r="S7" s="135"/>
      <c r="T7" s="133"/>
      <c r="U7" s="148"/>
      <c r="V7" s="147"/>
      <c r="W7" s="135"/>
      <c r="X7" s="133"/>
      <c r="Y7" s="135"/>
      <c r="Z7" s="133"/>
      <c r="AA7" s="148"/>
      <c r="AB7" s="147"/>
      <c r="AC7" s="135"/>
      <c r="AD7" s="133"/>
      <c r="AE7" s="135"/>
      <c r="AF7" s="133"/>
      <c r="AG7" s="148"/>
      <c r="AH7" s="147"/>
      <c r="AI7" s="135"/>
      <c r="AJ7" s="133"/>
      <c r="AK7" s="135"/>
      <c r="AL7" s="133"/>
      <c r="AM7" s="148"/>
      <c r="AN7" s="130"/>
      <c r="AO7" s="149"/>
      <c r="AT7" s="150"/>
    </row>
    <row r="8" ht="15.0" customHeight="1">
      <c r="B8" s="131"/>
      <c r="D8" s="8"/>
      <c r="E8" s="7"/>
      <c r="I8" s="8"/>
      <c r="J8" s="151" t="str">
        <f>IF(AND('Mapa final'!$H$31="Muy Alta",'Mapa final'!$L$31="Leve"),CONCATENATE("R",'Mapa final'!$A$31),"")</f>
        <v>#REF!</v>
      </c>
      <c r="K8" s="129"/>
      <c r="L8" s="152" t="str">
        <f>IF(AND('Mapa final'!$H$36="Muy Alta",'Mapa final'!$L$36="Leve"),CONCATENATE("R",'Mapa final'!$A$36),"")</f>
        <v>#REF!</v>
      </c>
      <c r="M8" s="129"/>
      <c r="N8" s="152" t="str">
        <f>IF(AND('Mapa final'!$H$41="Muy Alta",'Mapa final'!$L$41="Leve"),CONCATENATE("R",'Mapa final'!$A$41),"")</f>
        <v>#REF!</v>
      </c>
      <c r="O8" s="137"/>
      <c r="P8" s="151" t="str">
        <f>IF(AND('Mapa final'!$H$31="Muy Alta",'Mapa final'!$L$31="Menor"),CONCATENATE("R",'Mapa final'!$A$31),"")</f>
        <v>#REF!</v>
      </c>
      <c r="Q8" s="129"/>
      <c r="R8" s="152" t="str">
        <f>IF(AND('Mapa final'!$H$36="Muy Alta",'Mapa final'!$L$36="Menor"),CONCATENATE("R",'Mapa final'!$A$36),"")</f>
        <v>#REF!</v>
      </c>
      <c r="S8" s="129"/>
      <c r="T8" s="152" t="str">
        <f>IF(AND('Mapa final'!$H$41="Muy Alta",'Mapa final'!$L$41="Menor"),CONCATENATE("R",'Mapa final'!$A$41),"")</f>
        <v>#REF!</v>
      </c>
      <c r="U8" s="137"/>
      <c r="V8" s="151" t="str">
        <f>IF(AND('Mapa final'!$H$31="Muy Alta",'Mapa final'!$L$31="Moderado"),CONCATENATE("R",'Mapa final'!$A$31),"")</f>
        <v>#REF!</v>
      </c>
      <c r="W8" s="129"/>
      <c r="X8" s="152" t="str">
        <f>IF(AND('Mapa final'!$H$36="Muy Alta",'Mapa final'!$L$36="Moderado"),CONCATENATE("R",'Mapa final'!$A$36),"")</f>
        <v>#REF!</v>
      </c>
      <c r="Y8" s="129"/>
      <c r="Z8" s="152" t="str">
        <f>IF(AND('Mapa final'!$H$41="Muy Alta",'Mapa final'!$L$41="Moderado"),CONCATENATE("R",'Mapa final'!$A$41),"")</f>
        <v>#REF!</v>
      </c>
      <c r="AA8" s="137"/>
      <c r="AB8" s="151" t="str">
        <f>IF(AND('Mapa final'!$H$31="Muy Alta",'Mapa final'!$L$31="Mayor"),CONCATENATE("R",'Mapa final'!$A$31),"")</f>
        <v>#REF!</v>
      </c>
      <c r="AC8" s="129"/>
      <c r="AD8" s="152" t="str">
        <f>IF(AND('Mapa final'!$H$36="Muy Alta",'Mapa final'!$L$36="Mayor"),CONCATENATE("R",'Mapa final'!$A$36),"")</f>
        <v>#REF!</v>
      </c>
      <c r="AE8" s="129"/>
      <c r="AF8" s="152" t="str">
        <f>IF(AND('Mapa final'!$H$41="Muy Alta",'Mapa final'!$L$41="Mayor"),CONCATENATE("R",'Mapa final'!$A$41),"")</f>
        <v>#REF!</v>
      </c>
      <c r="AG8" s="137"/>
      <c r="AH8" s="153" t="str">
        <f>IF(AND('Mapa final'!$H$31="Muy Alta",'Mapa final'!$L$31="Catastrófico"),CONCATENATE("R",'Mapa final'!$A$31),"")</f>
        <v>#REF!</v>
      </c>
      <c r="AI8" s="129"/>
      <c r="AJ8" s="154" t="str">
        <f>IF(AND('Mapa final'!$H$36="Muy Alta",'Mapa final'!$L$36="Catastrófico"),CONCATENATE("R",'Mapa final'!$A$36),"")</f>
        <v>#REF!</v>
      </c>
      <c r="AK8" s="129"/>
      <c r="AL8" s="154" t="str">
        <f>IF(AND('Mapa final'!$H$41="Muy Alta",'Mapa final'!$L$41="Catastrófico"),CONCATENATE("R",'Mapa final'!$A$41),"")</f>
        <v>#REF!</v>
      </c>
      <c r="AM8" s="137"/>
      <c r="AN8" s="130"/>
      <c r="AO8" s="149"/>
      <c r="AT8" s="150"/>
    </row>
    <row r="9" ht="15.0" customHeight="1">
      <c r="B9" s="131"/>
      <c r="D9" s="8"/>
      <c r="E9" s="7"/>
      <c r="I9" s="8"/>
      <c r="J9" s="147"/>
      <c r="K9" s="135"/>
      <c r="L9" s="133"/>
      <c r="M9" s="135"/>
      <c r="N9" s="133"/>
      <c r="O9" s="148"/>
      <c r="P9" s="147"/>
      <c r="Q9" s="135"/>
      <c r="R9" s="133"/>
      <c r="S9" s="135"/>
      <c r="T9" s="133"/>
      <c r="U9" s="148"/>
      <c r="V9" s="147"/>
      <c r="W9" s="135"/>
      <c r="X9" s="133"/>
      <c r="Y9" s="135"/>
      <c r="Z9" s="133"/>
      <c r="AA9" s="148"/>
      <c r="AB9" s="147"/>
      <c r="AC9" s="135"/>
      <c r="AD9" s="133"/>
      <c r="AE9" s="135"/>
      <c r="AF9" s="133"/>
      <c r="AG9" s="148"/>
      <c r="AH9" s="147"/>
      <c r="AI9" s="135"/>
      <c r="AJ9" s="133"/>
      <c r="AK9" s="135"/>
      <c r="AL9" s="133"/>
      <c r="AM9" s="148"/>
      <c r="AN9" s="130"/>
      <c r="AO9" s="149"/>
      <c r="AT9" s="150"/>
    </row>
    <row r="10" ht="15.0" customHeight="1">
      <c r="B10" s="131"/>
      <c r="D10" s="8"/>
      <c r="E10" s="7"/>
      <c r="I10" s="8"/>
      <c r="J10" s="151" t="str">
        <f>IF(AND('Mapa final'!#REF!="Muy Alta",'Mapa final'!#REF!="Leve"),CONCATENATE("R",'Mapa final'!#REF!),"")</f>
        <v>#ERROR!</v>
      </c>
      <c r="K10" s="129"/>
      <c r="L10" s="152" t="str">
        <f>IF(AND('Mapa final'!#REF!="Muy Alta",'Mapa final'!#REF!="Leve"),CONCATENATE("R",'Mapa final'!#REF!),"")</f>
        <v>#ERROR!</v>
      </c>
      <c r="M10" s="129"/>
      <c r="N10" s="152" t="str">
        <f>IF(AND('Mapa final'!#REF!="Muy Alta",'Mapa final'!#REF!="Leve"),CONCATENATE("R",'Mapa final'!#REF!),"")</f>
        <v>#ERROR!</v>
      </c>
      <c r="O10" s="137"/>
      <c r="P10" s="151" t="str">
        <f>IF(AND('Mapa final'!#REF!="Muy Alta",'Mapa final'!#REF!="Menor"),CONCATENATE("R",'Mapa final'!#REF!),"")</f>
        <v>#ERROR!</v>
      </c>
      <c r="Q10" s="129"/>
      <c r="R10" s="152" t="str">
        <f>IF(AND('Mapa final'!#REF!="Muy Alta",'Mapa final'!#REF!="Menor"),CONCATENATE("R",'Mapa final'!#REF!),"")</f>
        <v>#ERROR!</v>
      </c>
      <c r="S10" s="129"/>
      <c r="T10" s="152" t="str">
        <f>IF(AND('Mapa final'!#REF!="Muy Alta",'Mapa final'!#REF!="Menor"),CONCATENATE("R",'Mapa final'!#REF!),"")</f>
        <v>#ERROR!</v>
      </c>
      <c r="U10" s="137"/>
      <c r="V10" s="151" t="str">
        <f>IF(AND('Mapa final'!#REF!="Muy Alta",'Mapa final'!#REF!="Moderado"),CONCATENATE("R",'Mapa final'!#REF!),"")</f>
        <v>#ERROR!</v>
      </c>
      <c r="W10" s="129"/>
      <c r="X10" s="152" t="str">
        <f>IF(AND('Mapa final'!#REF!="Muy Alta",'Mapa final'!#REF!="Moderado"),CONCATENATE("R",'Mapa final'!#REF!),"")</f>
        <v>#ERROR!</v>
      </c>
      <c r="Y10" s="129"/>
      <c r="Z10" s="152" t="str">
        <f>IF(AND('Mapa final'!#REF!="Muy Alta",'Mapa final'!#REF!="Moderado"),CONCATENATE("R",'Mapa final'!#REF!),"")</f>
        <v>#ERROR!</v>
      </c>
      <c r="AA10" s="137"/>
      <c r="AB10" s="151" t="str">
        <f>IF(AND('Mapa final'!#REF!="Muy Alta",'Mapa final'!#REF!="Mayor"),CONCATENATE("R",'Mapa final'!#REF!),"")</f>
        <v>#ERROR!</v>
      </c>
      <c r="AC10" s="129"/>
      <c r="AD10" s="152" t="str">
        <f>IF(AND('Mapa final'!#REF!="Muy Alta",'Mapa final'!#REF!="Mayor"),CONCATENATE("R",'Mapa final'!#REF!),"")</f>
        <v>#ERROR!</v>
      </c>
      <c r="AE10" s="129"/>
      <c r="AF10" s="152" t="str">
        <f>IF(AND('Mapa final'!#REF!="Muy Alta",'Mapa final'!#REF!="Mayor"),CONCATENATE("R",'Mapa final'!#REF!),"")</f>
        <v>#ERROR!</v>
      </c>
      <c r="AG10" s="137"/>
      <c r="AH10" s="153" t="str">
        <f>IF(AND('Mapa final'!#REF!="Muy Alta",'Mapa final'!#REF!="Catastrófico"),CONCATENATE("R",'Mapa final'!#REF!),"")</f>
        <v>#ERROR!</v>
      </c>
      <c r="AI10" s="129"/>
      <c r="AJ10" s="154" t="str">
        <f>IF(AND('Mapa final'!#REF!="Muy Alta",'Mapa final'!#REF!="Catastrófico"),CONCATENATE("R",'Mapa final'!#REF!),"")</f>
        <v>#ERROR!</v>
      </c>
      <c r="AK10" s="129"/>
      <c r="AL10" s="154" t="str">
        <f>IF(AND('Mapa final'!#REF!="Muy Alta",'Mapa final'!#REF!="Catastrófico"),CONCATENATE("R",'Mapa final'!#REF!),"")</f>
        <v>#ERROR!</v>
      </c>
      <c r="AM10" s="137"/>
      <c r="AN10" s="130"/>
      <c r="AO10" s="149"/>
      <c r="AT10" s="150"/>
    </row>
    <row r="11" ht="15.0" customHeight="1">
      <c r="B11" s="131"/>
      <c r="D11" s="8"/>
      <c r="E11" s="7"/>
      <c r="I11" s="8"/>
      <c r="J11" s="147"/>
      <c r="K11" s="135"/>
      <c r="L11" s="133"/>
      <c r="M11" s="135"/>
      <c r="N11" s="133"/>
      <c r="O11" s="148"/>
      <c r="P11" s="147"/>
      <c r="Q11" s="135"/>
      <c r="R11" s="133"/>
      <c r="S11" s="135"/>
      <c r="T11" s="133"/>
      <c r="U11" s="148"/>
      <c r="V11" s="147"/>
      <c r="W11" s="135"/>
      <c r="X11" s="133"/>
      <c r="Y11" s="135"/>
      <c r="Z11" s="133"/>
      <c r="AA11" s="148"/>
      <c r="AB11" s="147"/>
      <c r="AC11" s="135"/>
      <c r="AD11" s="133"/>
      <c r="AE11" s="135"/>
      <c r="AF11" s="133"/>
      <c r="AG11" s="148"/>
      <c r="AH11" s="147"/>
      <c r="AI11" s="135"/>
      <c r="AJ11" s="133"/>
      <c r="AK11" s="135"/>
      <c r="AL11" s="133"/>
      <c r="AM11" s="148"/>
      <c r="AN11" s="130"/>
      <c r="AO11" s="149"/>
      <c r="AT11" s="150"/>
    </row>
    <row r="12" ht="15.0" customHeight="1">
      <c r="B12" s="131"/>
      <c r="D12" s="8"/>
      <c r="E12" s="7"/>
      <c r="I12" s="8"/>
      <c r="J12" s="151" t="str">
        <f>IF(AND('Mapa final'!#REF!="Muy Alta",'Mapa final'!#REF!="Leve"),CONCATENATE("R",'Mapa final'!#REF!),"")</f>
        <v>#ERROR!</v>
      </c>
      <c r="K12" s="129"/>
      <c r="L12" s="152" t="str">
        <f>IF(AND('Mapa final'!$H$46="Muy Alta",'Mapa final'!$L$46="Leve"),CONCATENATE("R",'Mapa final'!$A$46),"")</f>
        <v/>
      </c>
      <c r="M12" s="129"/>
      <c r="N12" s="152" t="str">
        <f>IF(AND('Mapa final'!$H$52="Muy Alta",'Mapa final'!$L$52="Leve"),CONCATENATE("R",'Mapa final'!$A$52),"")</f>
        <v/>
      </c>
      <c r="O12" s="137"/>
      <c r="P12" s="151" t="str">
        <f>IF(AND('Mapa final'!#REF!="Muy Alta",'Mapa final'!#REF!="Menor"),CONCATENATE("R",'Mapa final'!#REF!),"")</f>
        <v>#ERROR!</v>
      </c>
      <c r="Q12" s="129"/>
      <c r="R12" s="152" t="str">
        <f>IF(AND('Mapa final'!$H$46="Muy Alta",'Mapa final'!$L$46="Menor"),CONCATENATE("R",'Mapa final'!$A$46),"")</f>
        <v/>
      </c>
      <c r="S12" s="129"/>
      <c r="T12" s="152" t="str">
        <f>IF(AND('Mapa final'!$H$52="Muy Alta",'Mapa final'!$L$52="Menor"),CONCATENATE("R",'Mapa final'!$A$52),"")</f>
        <v/>
      </c>
      <c r="U12" s="137"/>
      <c r="V12" s="151" t="str">
        <f>IF(AND('Mapa final'!#REF!="Muy Alta",'Mapa final'!#REF!="Moderado"),CONCATENATE("R",'Mapa final'!#REF!),"")</f>
        <v>#ERROR!</v>
      </c>
      <c r="W12" s="129"/>
      <c r="X12" s="152" t="str">
        <f>IF(AND('Mapa final'!$H$46="Muy Alta",'Mapa final'!$L$46="Moderado"),CONCATENATE("R",'Mapa final'!$A$46),"")</f>
        <v/>
      </c>
      <c r="Y12" s="129"/>
      <c r="Z12" s="152" t="str">
        <f>IF(AND('Mapa final'!$H$52="Muy Alta",'Mapa final'!$L$52="Moderado"),CONCATENATE("R",'Mapa final'!$A$52),"")</f>
        <v/>
      </c>
      <c r="AA12" s="137"/>
      <c r="AB12" s="151" t="str">
        <f>IF(AND('Mapa final'!#REF!="Muy Alta",'Mapa final'!#REF!="Mayor"),CONCATENATE("R",'Mapa final'!#REF!),"")</f>
        <v>#ERROR!</v>
      </c>
      <c r="AC12" s="129"/>
      <c r="AD12" s="152" t="str">
        <f>IF(AND('Mapa final'!$H$46="Muy Alta",'Mapa final'!$L$46="Mayor"),CONCATENATE("R",'Mapa final'!$A$46),"")</f>
        <v/>
      </c>
      <c r="AE12" s="129"/>
      <c r="AF12" s="152" t="str">
        <f>IF(AND('Mapa final'!$H$52="Muy Alta",'Mapa final'!$L$52="Mayor"),CONCATENATE("R",'Mapa final'!$A$52),"")</f>
        <v/>
      </c>
      <c r="AG12" s="137"/>
      <c r="AH12" s="153" t="str">
        <f>IF(AND('Mapa final'!#REF!="Muy Alta",'Mapa final'!#REF!="Catastrófico"),CONCATENATE("R",'Mapa final'!#REF!),"")</f>
        <v>#ERROR!</v>
      </c>
      <c r="AI12" s="129"/>
      <c r="AJ12" s="154" t="str">
        <f>IF(AND('Mapa final'!$H$46="Muy Alta",'Mapa final'!$L$46="Catastrófico"),CONCATENATE("R",'Mapa final'!$A$46),"")</f>
        <v/>
      </c>
      <c r="AK12" s="129"/>
      <c r="AL12" s="154" t="str">
        <f>IF(AND('Mapa final'!$H$52="Muy Alta",'Mapa final'!$L$52="Catastrófico"),CONCATENATE("R",'Mapa final'!$A$52),"")</f>
        <v/>
      </c>
      <c r="AM12" s="137"/>
      <c r="AN12" s="130"/>
      <c r="AO12" s="149"/>
      <c r="AT12" s="150"/>
    </row>
    <row r="13" ht="15.75" customHeight="1">
      <c r="B13" s="131"/>
      <c r="D13" s="8"/>
      <c r="E13" s="15"/>
      <c r="F13" s="11"/>
      <c r="G13" s="11"/>
      <c r="H13" s="11"/>
      <c r="I13" s="12"/>
      <c r="J13" s="147"/>
      <c r="K13" s="135"/>
      <c r="L13" s="133"/>
      <c r="M13" s="135"/>
      <c r="N13" s="133"/>
      <c r="O13" s="148"/>
      <c r="P13" s="147"/>
      <c r="Q13" s="135"/>
      <c r="R13" s="133"/>
      <c r="S13" s="135"/>
      <c r="T13" s="133"/>
      <c r="U13" s="148"/>
      <c r="V13" s="147"/>
      <c r="W13" s="135"/>
      <c r="X13" s="133"/>
      <c r="Y13" s="135"/>
      <c r="Z13" s="133"/>
      <c r="AA13" s="148"/>
      <c r="AB13" s="147"/>
      <c r="AC13" s="135"/>
      <c r="AD13" s="133"/>
      <c r="AE13" s="135"/>
      <c r="AF13" s="133"/>
      <c r="AG13" s="148"/>
      <c r="AH13" s="15"/>
      <c r="AI13" s="155"/>
      <c r="AJ13" s="156"/>
      <c r="AK13" s="155"/>
      <c r="AL13" s="156"/>
      <c r="AM13" s="12"/>
      <c r="AN13" s="130"/>
      <c r="AO13" s="157"/>
      <c r="AP13" s="158"/>
      <c r="AQ13" s="158"/>
      <c r="AR13" s="158"/>
      <c r="AS13" s="158"/>
      <c r="AT13" s="159"/>
    </row>
    <row r="14" ht="15.0" customHeight="1">
      <c r="B14" s="131"/>
      <c r="D14" s="8"/>
      <c r="E14" s="138" t="s">
        <v>153</v>
      </c>
      <c r="F14" s="2"/>
      <c r="G14" s="2"/>
      <c r="H14" s="2"/>
      <c r="I14" s="2"/>
      <c r="J14" s="160" t="str">
        <f>IF(AND('Mapa final'!$H$16="Alta",'Mapa final'!$L$16="Leve"),CONCATENATE("R",'Mapa final'!$A$16),"")</f>
        <v>#REF!</v>
      </c>
      <c r="K14" s="140"/>
      <c r="L14" s="161" t="str">
        <f>IF(AND('Mapa final'!$H$21="Alta",'Mapa final'!$L$21="Leve"),CONCATENATE("R",'Mapa final'!$A$21),"")</f>
        <v>#REF!</v>
      </c>
      <c r="M14" s="140"/>
      <c r="N14" s="161" t="str">
        <f>IF(AND('Mapa final'!$H$26="Alta",'Mapa final'!$L$26="Leve"),CONCATENATE("R",'Mapa final'!$A$26),"")</f>
        <v>#REF!</v>
      </c>
      <c r="O14" s="3"/>
      <c r="P14" s="160" t="str">
        <f>IF(AND('Mapa final'!$H$16="Alta",'Mapa final'!$L$16="Menor"),CONCATENATE("R",'Mapa final'!$A$16),"")</f>
        <v>#REF!</v>
      </c>
      <c r="Q14" s="140"/>
      <c r="R14" s="161" t="str">
        <f>IF(AND('Mapa final'!$H$21="Alta",'Mapa final'!$L$21="Menor"),CONCATENATE("R",'Mapa final'!$A$21),"")</f>
        <v>#REF!</v>
      </c>
      <c r="S14" s="140"/>
      <c r="T14" s="161" t="str">
        <f>IF(AND('Mapa final'!$H$26="Alta",'Mapa final'!$L$26="Menor"),CONCATENATE("R",'Mapa final'!$A$26),"")</f>
        <v>#REF!</v>
      </c>
      <c r="U14" s="3"/>
      <c r="V14" s="139" t="str">
        <f>IF(AND('Mapa final'!$H$16="Alta",'Mapa final'!$L$16="Moderado"),CONCATENATE("R",'Mapa final'!$A$16),"")</f>
        <v>#REF!</v>
      </c>
      <c r="W14" s="140"/>
      <c r="X14" s="141" t="str">
        <f>IF(AND('Mapa final'!$H$21="Alta",'Mapa final'!$L$21="Moderado"),CONCATENATE("R",'Mapa final'!$A$21),"")</f>
        <v>#REF!</v>
      </c>
      <c r="Y14" s="140"/>
      <c r="Z14" s="141" t="str">
        <f>IF(AND('Mapa final'!$H$26="Alta",'Mapa final'!$L$26="Moderado"),CONCATENATE("R",'Mapa final'!$A$26),"")</f>
        <v>#REF!</v>
      </c>
      <c r="AA14" s="3"/>
      <c r="AB14" s="139" t="str">
        <f>IF(AND('Mapa final'!$H$16="Alta",'Mapa final'!$L$16="Mayor"),CONCATENATE("R",'Mapa final'!$A$16),"")</f>
        <v>#REF!</v>
      </c>
      <c r="AC14" s="140"/>
      <c r="AD14" s="141" t="str">
        <f>IF(AND('Mapa final'!$H$21="Alta",'Mapa final'!$L$21="Mayor"),CONCATENATE("R",'Mapa final'!$A$21),"")</f>
        <v>#REF!</v>
      </c>
      <c r="AE14" s="140"/>
      <c r="AF14" s="141" t="str">
        <f>IF(AND('Mapa final'!$H$26="Alta",'Mapa final'!$L$26="Mayor"),CONCATENATE("R",'Mapa final'!$A$26),"")</f>
        <v>#REF!</v>
      </c>
      <c r="AG14" s="3"/>
      <c r="AH14" s="142" t="str">
        <f>IF(AND('Mapa final'!$H$16="Alta",'Mapa final'!$L$16="Catastrófico"),CONCATENATE("R",'Mapa final'!$A$16),"")</f>
        <v>#REF!</v>
      </c>
      <c r="AI14" s="140"/>
      <c r="AJ14" s="143" t="str">
        <f>IF(AND('Mapa final'!$H$21="Alta",'Mapa final'!$L$21="Catastrófico"),CONCATENATE("R",'Mapa final'!$A$21),"")</f>
        <v>#REF!</v>
      </c>
      <c r="AK14" s="140"/>
      <c r="AL14" s="143" t="str">
        <f>IF(AND('Mapa final'!$H$26="Alta",'Mapa final'!$L$26="Catastrófico"),CONCATENATE("R",'Mapa final'!$A$26),"")</f>
        <v>#REF!</v>
      </c>
      <c r="AM14" s="3"/>
      <c r="AN14" s="130"/>
      <c r="AO14" s="162" t="s">
        <v>154</v>
      </c>
      <c r="AP14" s="145"/>
      <c r="AQ14" s="145"/>
      <c r="AR14" s="145"/>
      <c r="AS14" s="145"/>
      <c r="AT14" s="146"/>
    </row>
    <row r="15" ht="15.0" customHeight="1">
      <c r="B15" s="131"/>
      <c r="D15" s="8"/>
      <c r="E15" s="7"/>
      <c r="J15" s="147"/>
      <c r="K15" s="135"/>
      <c r="L15" s="133"/>
      <c r="M15" s="135"/>
      <c r="N15" s="133"/>
      <c r="O15" s="148"/>
      <c r="P15" s="147"/>
      <c r="Q15" s="135"/>
      <c r="R15" s="133"/>
      <c r="S15" s="135"/>
      <c r="T15" s="133"/>
      <c r="U15" s="148"/>
      <c r="V15" s="147"/>
      <c r="W15" s="135"/>
      <c r="X15" s="133"/>
      <c r="Y15" s="135"/>
      <c r="Z15" s="133"/>
      <c r="AA15" s="148"/>
      <c r="AB15" s="147"/>
      <c r="AC15" s="135"/>
      <c r="AD15" s="133"/>
      <c r="AE15" s="135"/>
      <c r="AF15" s="133"/>
      <c r="AG15" s="148"/>
      <c r="AH15" s="147"/>
      <c r="AI15" s="135"/>
      <c r="AJ15" s="133"/>
      <c r="AK15" s="135"/>
      <c r="AL15" s="133"/>
      <c r="AM15" s="148"/>
      <c r="AN15" s="130"/>
      <c r="AO15" s="149"/>
      <c r="AT15" s="150"/>
    </row>
    <row r="16" ht="15.0" customHeight="1">
      <c r="B16" s="131"/>
      <c r="D16" s="8"/>
      <c r="E16" s="7"/>
      <c r="J16" s="163" t="str">
        <f>IF(AND('Mapa final'!$H$31="Alta",'Mapa final'!$L$31="Leve"),CONCATENATE("R",'Mapa final'!$A$31),"")</f>
        <v>#REF!</v>
      </c>
      <c r="K16" s="129"/>
      <c r="L16" s="164" t="str">
        <f>IF(AND('Mapa final'!$H$36="Alta",'Mapa final'!$L$36="Leve"),CONCATENATE("R",'Mapa final'!$A$36),"")</f>
        <v>#REF!</v>
      </c>
      <c r="M16" s="129"/>
      <c r="N16" s="164" t="str">
        <f>IF(AND('Mapa final'!$H$41="Alta",'Mapa final'!$L$41="Leve"),CONCATENATE("R",'Mapa final'!$A$41),"")</f>
        <v>#REF!</v>
      </c>
      <c r="O16" s="137"/>
      <c r="P16" s="163" t="str">
        <f>IF(AND('Mapa final'!$H$31="Alta",'Mapa final'!$L$31="Menor"),CONCATENATE("R",'Mapa final'!$A$31),"")</f>
        <v>#REF!</v>
      </c>
      <c r="Q16" s="129"/>
      <c r="R16" s="164" t="str">
        <f>IF(AND('Mapa final'!$H$36="Alta",'Mapa final'!$L$36="Menor"),CONCATENATE("R",'Mapa final'!$A$36),"")</f>
        <v>#REF!</v>
      </c>
      <c r="S16" s="129"/>
      <c r="T16" s="164" t="str">
        <f>IF(AND('Mapa final'!$H$41="Alta",'Mapa final'!$L$41="Menor"),CONCATENATE("R",'Mapa final'!$A$41),"")</f>
        <v>#REF!</v>
      </c>
      <c r="U16" s="137"/>
      <c r="V16" s="151" t="str">
        <f>IF(AND('Mapa final'!$H$31="Alta",'Mapa final'!$L$31="Moderado"),CONCATENATE("R",'Mapa final'!$A$31),"")</f>
        <v>#REF!</v>
      </c>
      <c r="W16" s="129"/>
      <c r="X16" s="152" t="str">
        <f>IF(AND('Mapa final'!$H$36="Alta",'Mapa final'!$L$36="Moderado"),CONCATENATE("R",'Mapa final'!$A$36),"")</f>
        <v>#REF!</v>
      </c>
      <c r="Y16" s="129"/>
      <c r="Z16" s="152" t="str">
        <f>IF(AND('Mapa final'!$H$41="Alta",'Mapa final'!$L$41="Moderado"),CONCATENATE("R",'Mapa final'!$A$41),"")</f>
        <v>#REF!</v>
      </c>
      <c r="AA16" s="137"/>
      <c r="AB16" s="151" t="str">
        <f>IF(AND('Mapa final'!$H$31="Alta",'Mapa final'!$L$31="Mayor"),CONCATENATE("R",'Mapa final'!$A$31),"")</f>
        <v>#REF!</v>
      </c>
      <c r="AC16" s="129"/>
      <c r="AD16" s="152" t="str">
        <f>IF(AND('Mapa final'!$H$36="Alta",'Mapa final'!$L$36="Mayor"),CONCATENATE("R",'Mapa final'!$A$36),"")</f>
        <v>#REF!</v>
      </c>
      <c r="AE16" s="129"/>
      <c r="AF16" s="152" t="str">
        <f>IF(AND('Mapa final'!$H$41="Alta",'Mapa final'!$L$41="Mayor"),CONCATENATE("R",'Mapa final'!$A$41),"")</f>
        <v>#REF!</v>
      </c>
      <c r="AG16" s="137"/>
      <c r="AH16" s="153" t="str">
        <f>IF(AND('Mapa final'!$H$31="Alta",'Mapa final'!$L$31="Catastrófico"),CONCATENATE("R",'Mapa final'!$A$31),"")</f>
        <v>#REF!</v>
      </c>
      <c r="AI16" s="129"/>
      <c r="AJ16" s="154" t="str">
        <f>IF(AND('Mapa final'!$H$36="Alta",'Mapa final'!$L$36="Catastrófico"),CONCATENATE("R",'Mapa final'!$A$36),"")</f>
        <v>#REF!</v>
      </c>
      <c r="AK16" s="129"/>
      <c r="AL16" s="154" t="str">
        <f>IF(AND('Mapa final'!$H$41="Alta",'Mapa final'!$L$41="Catastrófico"),CONCATENATE("R",'Mapa final'!$A$41),"")</f>
        <v>#REF!</v>
      </c>
      <c r="AM16" s="137"/>
      <c r="AN16" s="130"/>
      <c r="AO16" s="149"/>
      <c r="AT16" s="150"/>
    </row>
    <row r="17" ht="15.0" customHeight="1">
      <c r="B17" s="131"/>
      <c r="D17" s="8"/>
      <c r="E17" s="7"/>
      <c r="J17" s="147"/>
      <c r="K17" s="135"/>
      <c r="L17" s="133"/>
      <c r="M17" s="135"/>
      <c r="N17" s="133"/>
      <c r="O17" s="148"/>
      <c r="P17" s="147"/>
      <c r="Q17" s="135"/>
      <c r="R17" s="133"/>
      <c r="S17" s="135"/>
      <c r="T17" s="133"/>
      <c r="U17" s="148"/>
      <c r="V17" s="147"/>
      <c r="W17" s="135"/>
      <c r="X17" s="133"/>
      <c r="Y17" s="135"/>
      <c r="Z17" s="133"/>
      <c r="AA17" s="148"/>
      <c r="AB17" s="147"/>
      <c r="AC17" s="135"/>
      <c r="AD17" s="133"/>
      <c r="AE17" s="135"/>
      <c r="AF17" s="133"/>
      <c r="AG17" s="148"/>
      <c r="AH17" s="147"/>
      <c r="AI17" s="135"/>
      <c r="AJ17" s="133"/>
      <c r="AK17" s="135"/>
      <c r="AL17" s="133"/>
      <c r="AM17" s="148"/>
      <c r="AN17" s="130"/>
      <c r="AO17" s="149"/>
      <c r="AT17" s="150"/>
    </row>
    <row r="18" ht="15.0" customHeight="1">
      <c r="B18" s="131"/>
      <c r="D18" s="8"/>
      <c r="E18" s="7"/>
      <c r="J18" s="163" t="str">
        <f>IF(AND('Mapa final'!#REF!="Alta",'Mapa final'!#REF!="Leve"),CONCATENATE("R",'Mapa final'!#REF!),"")</f>
        <v>#ERROR!</v>
      </c>
      <c r="K18" s="129"/>
      <c r="L18" s="164" t="str">
        <f>IF(AND('Mapa final'!#REF!="Alta",'Mapa final'!#REF!="Leve"),CONCATENATE("R",'Mapa final'!#REF!),"")</f>
        <v>#ERROR!</v>
      </c>
      <c r="M18" s="129"/>
      <c r="N18" s="164" t="str">
        <f>IF(AND('Mapa final'!#REF!="Alta",'Mapa final'!#REF!="Leve"),CONCATENATE("R",'Mapa final'!#REF!),"")</f>
        <v>#ERROR!</v>
      </c>
      <c r="O18" s="137"/>
      <c r="P18" s="163" t="str">
        <f>IF(AND('Mapa final'!#REF!="Alta",'Mapa final'!#REF!="Menor"),CONCATENATE("R",'Mapa final'!#REF!),"")</f>
        <v>#ERROR!</v>
      </c>
      <c r="Q18" s="129"/>
      <c r="R18" s="164" t="str">
        <f>IF(AND('Mapa final'!#REF!="Alta",'Mapa final'!#REF!="Menor"),CONCATENATE("R",'Mapa final'!#REF!),"")</f>
        <v>#ERROR!</v>
      </c>
      <c r="S18" s="129"/>
      <c r="T18" s="164" t="str">
        <f>IF(AND('Mapa final'!#REF!="Alta",'Mapa final'!#REF!="Menor"),CONCATENATE("R",'Mapa final'!#REF!),"")</f>
        <v>#ERROR!</v>
      </c>
      <c r="U18" s="137"/>
      <c r="V18" s="151" t="str">
        <f>IF(AND('Mapa final'!#REF!="Alta",'Mapa final'!#REF!="Moderado"),CONCATENATE("R",'Mapa final'!#REF!),"")</f>
        <v>#ERROR!</v>
      </c>
      <c r="W18" s="129"/>
      <c r="X18" s="152" t="str">
        <f>IF(AND('Mapa final'!#REF!="Alta",'Mapa final'!#REF!="Moderado"),CONCATENATE("R",'Mapa final'!#REF!),"")</f>
        <v>#ERROR!</v>
      </c>
      <c r="Y18" s="129"/>
      <c r="Z18" s="152" t="str">
        <f>IF(AND('Mapa final'!#REF!="Alta",'Mapa final'!#REF!="Moderado"),CONCATENATE("R",'Mapa final'!#REF!),"")</f>
        <v>#ERROR!</v>
      </c>
      <c r="AA18" s="137"/>
      <c r="AB18" s="151" t="str">
        <f>IF(AND('Mapa final'!#REF!="Alta",'Mapa final'!#REF!="Mayor"),CONCATENATE("R",'Mapa final'!#REF!),"")</f>
        <v>#ERROR!</v>
      </c>
      <c r="AC18" s="129"/>
      <c r="AD18" s="152" t="str">
        <f>IF(AND('Mapa final'!#REF!="Alta",'Mapa final'!#REF!="Mayor"),CONCATENATE("R",'Mapa final'!#REF!),"")</f>
        <v>#ERROR!</v>
      </c>
      <c r="AE18" s="129"/>
      <c r="AF18" s="152" t="str">
        <f>IF(AND('Mapa final'!#REF!="Alta",'Mapa final'!#REF!="Mayor"),CONCATENATE("R",'Mapa final'!#REF!),"")</f>
        <v>#ERROR!</v>
      </c>
      <c r="AG18" s="137"/>
      <c r="AH18" s="153" t="str">
        <f>IF(AND('Mapa final'!#REF!="Alta",'Mapa final'!#REF!="Catastrófico"),CONCATENATE("R",'Mapa final'!#REF!),"")</f>
        <v>#ERROR!</v>
      </c>
      <c r="AI18" s="129"/>
      <c r="AJ18" s="154" t="str">
        <f>IF(AND('Mapa final'!#REF!="Alta",'Mapa final'!#REF!="Catastrófico"),CONCATENATE("R",'Mapa final'!#REF!),"")</f>
        <v>#ERROR!</v>
      </c>
      <c r="AK18" s="129"/>
      <c r="AL18" s="154" t="str">
        <f>IF(AND('Mapa final'!#REF!="Alta",'Mapa final'!#REF!="Catastrófico"),CONCATENATE("R",'Mapa final'!#REF!),"")</f>
        <v>#ERROR!</v>
      </c>
      <c r="AM18" s="137"/>
      <c r="AN18" s="130"/>
      <c r="AO18" s="149"/>
      <c r="AT18" s="150"/>
    </row>
    <row r="19" ht="15.0" customHeight="1">
      <c r="B19" s="131"/>
      <c r="D19" s="8"/>
      <c r="E19" s="7"/>
      <c r="J19" s="147"/>
      <c r="K19" s="135"/>
      <c r="L19" s="133"/>
      <c r="M19" s="135"/>
      <c r="N19" s="133"/>
      <c r="O19" s="148"/>
      <c r="P19" s="147"/>
      <c r="Q19" s="135"/>
      <c r="R19" s="133"/>
      <c r="S19" s="135"/>
      <c r="T19" s="133"/>
      <c r="U19" s="148"/>
      <c r="V19" s="147"/>
      <c r="W19" s="135"/>
      <c r="X19" s="133"/>
      <c r="Y19" s="135"/>
      <c r="Z19" s="133"/>
      <c r="AA19" s="148"/>
      <c r="AB19" s="147"/>
      <c r="AC19" s="135"/>
      <c r="AD19" s="133"/>
      <c r="AE19" s="135"/>
      <c r="AF19" s="133"/>
      <c r="AG19" s="148"/>
      <c r="AH19" s="147"/>
      <c r="AI19" s="135"/>
      <c r="AJ19" s="133"/>
      <c r="AK19" s="135"/>
      <c r="AL19" s="133"/>
      <c r="AM19" s="148"/>
      <c r="AN19" s="130"/>
      <c r="AO19" s="149"/>
      <c r="AT19" s="150"/>
    </row>
    <row r="20" ht="15.0" customHeight="1">
      <c r="B20" s="131"/>
      <c r="D20" s="8"/>
      <c r="E20" s="7"/>
      <c r="J20" s="163" t="str">
        <f>IF(AND('Mapa final'!#REF!="Alta",'Mapa final'!#REF!="Leve"),CONCATENATE("R",'Mapa final'!#REF!),"")</f>
        <v>#ERROR!</v>
      </c>
      <c r="K20" s="129"/>
      <c r="L20" s="164" t="str">
        <f>IF(AND('Mapa final'!$H$46="Alta",'Mapa final'!$L$46="Leve"),CONCATENATE("R",'Mapa final'!$A$46),"")</f>
        <v/>
      </c>
      <c r="M20" s="129"/>
      <c r="N20" s="164" t="str">
        <f>IF(AND('Mapa final'!$H$52="Alta",'Mapa final'!$L$52="Leve"),CONCATENATE("R",'Mapa final'!$A$52),"")</f>
        <v/>
      </c>
      <c r="O20" s="137"/>
      <c r="P20" s="163" t="str">
        <f>IF(AND('Mapa final'!#REF!="Alta",'Mapa final'!#REF!="Menor"),CONCATENATE("R",'Mapa final'!#REF!),"")</f>
        <v>#ERROR!</v>
      </c>
      <c r="Q20" s="129"/>
      <c r="R20" s="164" t="str">
        <f>IF(AND('Mapa final'!$H$46="Alta",'Mapa final'!$L$46="Menor"),CONCATENATE("R",'Mapa final'!$A$46),"")</f>
        <v/>
      </c>
      <c r="S20" s="129"/>
      <c r="T20" s="164" t="str">
        <f>IF(AND('Mapa final'!$H$52="Alta",'Mapa final'!$L$52="Menor"),CONCATENATE("R",'Mapa final'!$A$52),"")</f>
        <v/>
      </c>
      <c r="U20" s="137"/>
      <c r="V20" s="151" t="str">
        <f>IF(AND('Mapa final'!#REF!="Alta",'Mapa final'!#REF!="Moderado"),CONCATENATE("R",'Mapa final'!#REF!),"")</f>
        <v>#ERROR!</v>
      </c>
      <c r="W20" s="129"/>
      <c r="X20" s="152" t="str">
        <f>IF(AND('Mapa final'!$H$46="Alta",'Mapa final'!$L$46="Moderado"),CONCATENATE("R",'Mapa final'!$A$46),"")</f>
        <v/>
      </c>
      <c r="Y20" s="129"/>
      <c r="Z20" s="152" t="str">
        <f>IF(AND('Mapa final'!$H$52="Alta",'Mapa final'!$L$52="Moderado"),CONCATENATE("R",'Mapa final'!$A$52),"")</f>
        <v/>
      </c>
      <c r="AA20" s="137"/>
      <c r="AB20" s="151" t="str">
        <f>IF(AND('Mapa final'!#REF!="Alta",'Mapa final'!#REF!="Mayor"),CONCATENATE("R",'Mapa final'!#REF!),"")</f>
        <v>#ERROR!</v>
      </c>
      <c r="AC20" s="129"/>
      <c r="AD20" s="152" t="str">
        <f>IF(AND('Mapa final'!$H$46="Alta",'Mapa final'!$L$46="Mayor"),CONCATENATE("R",'Mapa final'!$A$46),"")</f>
        <v/>
      </c>
      <c r="AE20" s="129"/>
      <c r="AF20" s="152" t="str">
        <f>IF(AND('Mapa final'!$H$52="Alta",'Mapa final'!$L$52="Mayor"),CONCATENATE("R",'Mapa final'!$A$52),"")</f>
        <v/>
      </c>
      <c r="AG20" s="137"/>
      <c r="AH20" s="153" t="str">
        <f>IF(AND('Mapa final'!#REF!="Alta",'Mapa final'!#REF!="Catastrófico"),CONCATENATE("R",'Mapa final'!#REF!),"")</f>
        <v>#ERROR!</v>
      </c>
      <c r="AI20" s="129"/>
      <c r="AJ20" s="154" t="str">
        <f>IF(AND('Mapa final'!$H$46="Alta",'Mapa final'!$L$46="Catastrófico"),CONCATENATE("R",'Mapa final'!$A$46),"")</f>
        <v/>
      </c>
      <c r="AK20" s="129"/>
      <c r="AL20" s="154" t="str">
        <f>IF(AND('Mapa final'!$H$52="Alta",'Mapa final'!$L$52="Catastrófico"),CONCATENATE("R",'Mapa final'!$A$52),"")</f>
        <v/>
      </c>
      <c r="AM20" s="137"/>
      <c r="AN20" s="130"/>
      <c r="AO20" s="149"/>
      <c r="AT20" s="150"/>
    </row>
    <row r="21" ht="15.75" customHeight="1">
      <c r="B21" s="131"/>
      <c r="D21" s="8"/>
      <c r="E21" s="15"/>
      <c r="F21" s="11"/>
      <c r="G21" s="11"/>
      <c r="H21" s="11"/>
      <c r="I21" s="11"/>
      <c r="J21" s="15"/>
      <c r="K21" s="155"/>
      <c r="L21" s="156"/>
      <c r="M21" s="155"/>
      <c r="N21" s="156"/>
      <c r="O21" s="12"/>
      <c r="P21" s="15"/>
      <c r="Q21" s="155"/>
      <c r="R21" s="156"/>
      <c r="S21" s="155"/>
      <c r="T21" s="156"/>
      <c r="U21" s="12"/>
      <c r="V21" s="15"/>
      <c r="W21" s="155"/>
      <c r="X21" s="156"/>
      <c r="Y21" s="155"/>
      <c r="Z21" s="156"/>
      <c r="AA21" s="12"/>
      <c r="AB21" s="15"/>
      <c r="AC21" s="155"/>
      <c r="AD21" s="156"/>
      <c r="AE21" s="155"/>
      <c r="AF21" s="156"/>
      <c r="AG21" s="12"/>
      <c r="AH21" s="15"/>
      <c r="AI21" s="155"/>
      <c r="AJ21" s="156"/>
      <c r="AK21" s="155"/>
      <c r="AL21" s="156"/>
      <c r="AM21" s="12"/>
      <c r="AN21" s="130"/>
      <c r="AO21" s="157"/>
      <c r="AP21" s="158"/>
      <c r="AQ21" s="158"/>
      <c r="AR21" s="158"/>
      <c r="AS21" s="158"/>
      <c r="AT21" s="159"/>
    </row>
    <row r="22" ht="15.75" customHeight="1">
      <c r="B22" s="131"/>
      <c r="D22" s="8"/>
      <c r="E22" s="138" t="s">
        <v>155</v>
      </c>
      <c r="F22" s="2"/>
      <c r="G22" s="2"/>
      <c r="H22" s="2"/>
      <c r="I22" s="3"/>
      <c r="J22" s="160" t="str">
        <f>IF(AND('Mapa final'!$H$16="Media",'Mapa final'!$L$16="Leve"),CONCATENATE("R",'Mapa final'!$A$16),"")</f>
        <v>#REF!</v>
      </c>
      <c r="K22" s="140"/>
      <c r="L22" s="161" t="str">
        <f>IF(AND('Mapa final'!$H$21="Media",'Mapa final'!$L$21="Leve"),CONCATENATE("R",'Mapa final'!$A$21),"")</f>
        <v>#REF!</v>
      </c>
      <c r="M22" s="140"/>
      <c r="N22" s="161" t="str">
        <f>IF(AND('Mapa final'!$H$26="Media",'Mapa final'!$L$26="Leve"),CONCATENATE("R",'Mapa final'!$A$26),"")</f>
        <v>#REF!</v>
      </c>
      <c r="O22" s="3"/>
      <c r="P22" s="160" t="str">
        <f>IF(AND('Mapa final'!$H$16="Media",'Mapa final'!$L$16="Menor"),CONCATENATE("R",'Mapa final'!$A$16),"")</f>
        <v>#REF!</v>
      </c>
      <c r="Q22" s="140"/>
      <c r="R22" s="161" t="str">
        <f>IF(AND('Mapa final'!$H$21="Media",'Mapa final'!$L$21="Menor"),CONCATENATE("R",'Mapa final'!$A$21),"")</f>
        <v>#REF!</v>
      </c>
      <c r="S22" s="140"/>
      <c r="T22" s="161" t="str">
        <f>IF(AND('Mapa final'!$H$26="Media",'Mapa final'!$L$26="Menor"),CONCATENATE("R",'Mapa final'!$A$26),"")</f>
        <v>#REF!</v>
      </c>
      <c r="U22" s="3"/>
      <c r="V22" s="160" t="str">
        <f>IF(AND('Mapa final'!$H$16="Media",'Mapa final'!$L$16="Moderado"),CONCATENATE("R",'Mapa final'!$A$16),"")</f>
        <v>#REF!</v>
      </c>
      <c r="W22" s="140"/>
      <c r="X22" s="161" t="str">
        <f>IF(AND('Mapa final'!$H$21="Media",'Mapa final'!$L$21="Moderado"),CONCATENATE("R",'Mapa final'!$A$21),"")</f>
        <v>#REF!</v>
      </c>
      <c r="Y22" s="140"/>
      <c r="Z22" s="161" t="str">
        <f>IF(AND('Mapa final'!$H$26="Media",'Mapa final'!$L$26="Moderado"),CONCATENATE("R",'Mapa final'!$A$26),"")</f>
        <v>#REF!</v>
      </c>
      <c r="AA22" s="3"/>
      <c r="AB22" s="139" t="str">
        <f>IF(AND('Mapa final'!$H$16="Media",'Mapa final'!$L$16="Mayor"),CONCATENATE("R",'Mapa final'!$A$16),"")</f>
        <v>#REF!</v>
      </c>
      <c r="AC22" s="140"/>
      <c r="AD22" s="141" t="str">
        <f>IF(AND('Mapa final'!$H$21="Media",'Mapa final'!$L$21="Mayor"),CONCATENATE("R",'Mapa final'!$A$21),"")</f>
        <v>#REF!</v>
      </c>
      <c r="AE22" s="140"/>
      <c r="AF22" s="141" t="str">
        <f>IF(AND('Mapa final'!$H$26="Media",'Mapa final'!$L$26="Mayor"),CONCATENATE("R",'Mapa final'!$A$26),"")</f>
        <v>#REF!</v>
      </c>
      <c r="AG22" s="3"/>
      <c r="AH22" s="142" t="str">
        <f>IF(AND('Mapa final'!$H$16="Media",'Mapa final'!$L$16="Catastrófico"),CONCATENATE("R",'Mapa final'!$A$16),"")</f>
        <v>#REF!</v>
      </c>
      <c r="AI22" s="140"/>
      <c r="AJ22" s="143" t="str">
        <f>IF(AND('Mapa final'!$H$21="Media",'Mapa final'!$L$21="Catastrófico"),CONCATENATE("R",'Mapa final'!$A$21),"")</f>
        <v>#REF!</v>
      </c>
      <c r="AK22" s="140"/>
      <c r="AL22" s="143" t="str">
        <f>IF(AND('Mapa final'!$H$26="Media",'Mapa final'!$L$26="Catastrófico"),CONCATENATE("R",'Mapa final'!$A$26),"")</f>
        <v>#REF!</v>
      </c>
      <c r="AM22" s="3"/>
      <c r="AN22" s="130"/>
      <c r="AO22" s="165" t="s">
        <v>156</v>
      </c>
      <c r="AP22" s="145"/>
      <c r="AQ22" s="145"/>
      <c r="AR22" s="145"/>
      <c r="AS22" s="145"/>
      <c r="AT22" s="146"/>
    </row>
    <row r="23" ht="15.75" customHeight="1">
      <c r="B23" s="131"/>
      <c r="D23" s="8"/>
      <c r="E23" s="7"/>
      <c r="I23" s="8"/>
      <c r="J23" s="147"/>
      <c r="K23" s="135"/>
      <c r="L23" s="133"/>
      <c r="M23" s="135"/>
      <c r="N23" s="133"/>
      <c r="O23" s="148"/>
      <c r="P23" s="147"/>
      <c r="Q23" s="135"/>
      <c r="R23" s="133"/>
      <c r="S23" s="135"/>
      <c r="T23" s="133"/>
      <c r="U23" s="148"/>
      <c r="V23" s="147"/>
      <c r="W23" s="135"/>
      <c r="X23" s="133"/>
      <c r="Y23" s="135"/>
      <c r="Z23" s="133"/>
      <c r="AA23" s="148"/>
      <c r="AB23" s="147"/>
      <c r="AC23" s="135"/>
      <c r="AD23" s="133"/>
      <c r="AE23" s="135"/>
      <c r="AF23" s="133"/>
      <c r="AG23" s="148"/>
      <c r="AH23" s="147"/>
      <c r="AI23" s="135"/>
      <c r="AJ23" s="133"/>
      <c r="AK23" s="135"/>
      <c r="AL23" s="133"/>
      <c r="AM23" s="148"/>
      <c r="AN23" s="130"/>
      <c r="AO23" s="149"/>
      <c r="AT23" s="150"/>
    </row>
    <row r="24" ht="15.75" customHeight="1">
      <c r="B24" s="131"/>
      <c r="D24" s="8"/>
      <c r="E24" s="7"/>
      <c r="I24" s="8"/>
      <c r="J24" s="163" t="str">
        <f>IF(AND('Mapa final'!$H$31="Media",'Mapa final'!$L$31="Leve"),CONCATENATE("R",'Mapa final'!$A$31),"")</f>
        <v>#REF!</v>
      </c>
      <c r="K24" s="129"/>
      <c r="L24" s="164" t="str">
        <f>IF(AND('Mapa final'!$H$36="Media",'Mapa final'!$L$36="Leve"),CONCATENATE("R",'Mapa final'!$A$36),"")</f>
        <v>#REF!</v>
      </c>
      <c r="M24" s="129"/>
      <c r="N24" s="164" t="str">
        <f>IF(AND('Mapa final'!$H$41="Media",'Mapa final'!$L$41="Leve"),CONCATENATE("R",'Mapa final'!$A$41),"")</f>
        <v>#REF!</v>
      </c>
      <c r="O24" s="137"/>
      <c r="P24" s="163" t="str">
        <f>IF(AND('Mapa final'!$H$31="Media",'Mapa final'!$L$31="Menor"),CONCATENATE("R",'Mapa final'!$A$31),"")</f>
        <v>#REF!</v>
      </c>
      <c r="Q24" s="129"/>
      <c r="R24" s="164" t="str">
        <f>IF(AND('Mapa final'!$H$36="Media",'Mapa final'!$L$36="Menor"),CONCATENATE("R",'Mapa final'!$A$36),"")</f>
        <v>#REF!</v>
      </c>
      <c r="S24" s="129"/>
      <c r="T24" s="164" t="str">
        <f>IF(AND('Mapa final'!$H$41="Media",'Mapa final'!$L$41="Menor"),CONCATENATE("R",'Mapa final'!$A$41),"")</f>
        <v>#REF!</v>
      </c>
      <c r="U24" s="137"/>
      <c r="V24" s="163" t="str">
        <f>IF(AND('Mapa final'!$H$31="Media",'Mapa final'!$L$31="Moderado"),CONCATENATE("R",'Mapa final'!$A$31),"")</f>
        <v>#REF!</v>
      </c>
      <c r="W24" s="129"/>
      <c r="X24" s="164" t="str">
        <f>IF(AND('Mapa final'!$H$36="Media",'Mapa final'!$L$36="Moderado"),CONCATENATE("R",'Mapa final'!$A$36),"")</f>
        <v>#REF!</v>
      </c>
      <c r="Y24" s="129"/>
      <c r="Z24" s="164" t="str">
        <f>IF(AND('Mapa final'!$H$41="Media",'Mapa final'!$L$41="Moderado"),CONCATENATE("R",'Mapa final'!$A$41),"")</f>
        <v>#REF!</v>
      </c>
      <c r="AA24" s="137"/>
      <c r="AB24" s="151" t="str">
        <f>IF(AND('Mapa final'!$H$31="Media",'Mapa final'!$L$31="Mayor"),CONCATENATE("R",'Mapa final'!$A$31),"")</f>
        <v>#REF!</v>
      </c>
      <c r="AC24" s="129"/>
      <c r="AD24" s="152" t="str">
        <f>IF(AND('Mapa final'!$H$36="Media",'Mapa final'!$L$36="Mayor"),CONCATENATE("R",'Mapa final'!$A$36),"")</f>
        <v>#REF!</v>
      </c>
      <c r="AE24" s="129"/>
      <c r="AF24" s="152" t="str">
        <f>IF(AND('Mapa final'!$H$41="Media",'Mapa final'!$L$41="Mayor"),CONCATENATE("R",'Mapa final'!$A$41),"")</f>
        <v>#REF!</v>
      </c>
      <c r="AG24" s="137"/>
      <c r="AH24" s="153" t="str">
        <f>IF(AND('Mapa final'!$H$31="Media",'Mapa final'!$L$31="Catastrófico"),CONCATENATE("R",'Mapa final'!$A$31),"")</f>
        <v>#REF!</v>
      </c>
      <c r="AI24" s="129"/>
      <c r="AJ24" s="154" t="str">
        <f>IF(AND('Mapa final'!$H$36="Media",'Mapa final'!$L$36="Catastrófico"),CONCATENATE("R",'Mapa final'!$A$36),"")</f>
        <v>#REF!</v>
      </c>
      <c r="AK24" s="129"/>
      <c r="AL24" s="154" t="str">
        <f>IF(AND('Mapa final'!$H$41="Media",'Mapa final'!$L$41="Catastrófico"),CONCATENATE("R",'Mapa final'!$A$41),"")</f>
        <v>#REF!</v>
      </c>
      <c r="AM24" s="137"/>
      <c r="AN24" s="130"/>
      <c r="AO24" s="149"/>
      <c r="AT24" s="150"/>
    </row>
    <row r="25" ht="15.75" customHeight="1">
      <c r="B25" s="131"/>
      <c r="D25" s="8"/>
      <c r="E25" s="7"/>
      <c r="I25" s="8"/>
      <c r="J25" s="147"/>
      <c r="K25" s="135"/>
      <c r="L25" s="133"/>
      <c r="M25" s="135"/>
      <c r="N25" s="133"/>
      <c r="O25" s="148"/>
      <c r="P25" s="147"/>
      <c r="Q25" s="135"/>
      <c r="R25" s="133"/>
      <c r="S25" s="135"/>
      <c r="T25" s="133"/>
      <c r="U25" s="148"/>
      <c r="V25" s="147"/>
      <c r="W25" s="135"/>
      <c r="X25" s="133"/>
      <c r="Y25" s="135"/>
      <c r="Z25" s="133"/>
      <c r="AA25" s="148"/>
      <c r="AB25" s="147"/>
      <c r="AC25" s="135"/>
      <c r="AD25" s="133"/>
      <c r="AE25" s="135"/>
      <c r="AF25" s="133"/>
      <c r="AG25" s="148"/>
      <c r="AH25" s="147"/>
      <c r="AI25" s="135"/>
      <c r="AJ25" s="133"/>
      <c r="AK25" s="135"/>
      <c r="AL25" s="133"/>
      <c r="AM25" s="148"/>
      <c r="AN25" s="130"/>
      <c r="AO25" s="149"/>
      <c r="AT25" s="150"/>
    </row>
    <row r="26" ht="15.75" customHeight="1">
      <c r="B26" s="131"/>
      <c r="D26" s="8"/>
      <c r="E26" s="7"/>
      <c r="I26" s="8"/>
      <c r="J26" s="163" t="str">
        <f>IF(AND('Mapa final'!#REF!="Media",'Mapa final'!#REF!="Leve"),CONCATENATE("R",'Mapa final'!#REF!),"")</f>
        <v>#ERROR!</v>
      </c>
      <c r="K26" s="129"/>
      <c r="L26" s="164" t="str">
        <f>IF(AND('Mapa final'!#REF!="Media",'Mapa final'!#REF!="Leve"),CONCATENATE("R",'Mapa final'!#REF!),"")</f>
        <v>#ERROR!</v>
      </c>
      <c r="M26" s="129"/>
      <c r="N26" s="164" t="str">
        <f>IF(AND('Mapa final'!#REF!="Media",'Mapa final'!#REF!="Leve"),CONCATENATE("R",'Mapa final'!#REF!),"")</f>
        <v>#ERROR!</v>
      </c>
      <c r="O26" s="137"/>
      <c r="P26" s="163" t="str">
        <f>IF(AND('Mapa final'!#REF!="Media",'Mapa final'!#REF!="Menor"),CONCATENATE("R",'Mapa final'!#REF!),"")</f>
        <v>#ERROR!</v>
      </c>
      <c r="Q26" s="129"/>
      <c r="R26" s="164" t="str">
        <f>IF(AND('Mapa final'!#REF!="Media",'Mapa final'!#REF!="Menor"),CONCATENATE("R",'Mapa final'!#REF!),"")</f>
        <v>#ERROR!</v>
      </c>
      <c r="S26" s="129"/>
      <c r="T26" s="164" t="str">
        <f>IF(AND('Mapa final'!#REF!="Media",'Mapa final'!#REF!="Menor"),CONCATENATE("R",'Mapa final'!#REF!),"")</f>
        <v>#ERROR!</v>
      </c>
      <c r="U26" s="137"/>
      <c r="V26" s="163" t="str">
        <f>IF(AND('Mapa final'!#REF!="Media",'Mapa final'!#REF!="Moderado"),CONCATENATE("R",'Mapa final'!#REF!),"")</f>
        <v>#ERROR!</v>
      </c>
      <c r="W26" s="129"/>
      <c r="X26" s="164" t="str">
        <f>IF(AND('Mapa final'!#REF!="Media",'Mapa final'!#REF!="Moderado"),CONCATENATE("R",'Mapa final'!#REF!),"")</f>
        <v>#ERROR!</v>
      </c>
      <c r="Y26" s="129"/>
      <c r="Z26" s="164" t="str">
        <f>IF(AND('Mapa final'!#REF!="Media",'Mapa final'!#REF!="Moderado"),CONCATENATE("R",'Mapa final'!#REF!),"")</f>
        <v>#ERROR!</v>
      </c>
      <c r="AA26" s="137"/>
      <c r="AB26" s="151" t="str">
        <f>IF(AND('Mapa final'!#REF!="Media",'Mapa final'!#REF!="Mayor"),CONCATENATE("R",'Mapa final'!#REF!),"")</f>
        <v>#ERROR!</v>
      </c>
      <c r="AC26" s="129"/>
      <c r="AD26" s="152" t="str">
        <f>IF(AND('Mapa final'!#REF!="Media",'Mapa final'!#REF!="Mayor"),CONCATENATE("R",'Mapa final'!#REF!),"")</f>
        <v>#ERROR!</v>
      </c>
      <c r="AE26" s="129"/>
      <c r="AF26" s="152" t="str">
        <f>IF(AND('Mapa final'!#REF!="Media",'Mapa final'!#REF!="Mayor"),CONCATENATE("R",'Mapa final'!#REF!),"")</f>
        <v>#ERROR!</v>
      </c>
      <c r="AG26" s="137"/>
      <c r="AH26" s="153" t="str">
        <f>IF(AND('Mapa final'!#REF!="Media",'Mapa final'!#REF!="Catastrófico"),CONCATENATE("R",'Mapa final'!#REF!),"")</f>
        <v>#ERROR!</v>
      </c>
      <c r="AI26" s="129"/>
      <c r="AJ26" s="154" t="str">
        <f>IF(AND('Mapa final'!#REF!="Media",'Mapa final'!#REF!="Catastrófico"),CONCATENATE("R",'Mapa final'!#REF!),"")</f>
        <v>#ERROR!</v>
      </c>
      <c r="AK26" s="129"/>
      <c r="AL26" s="154" t="str">
        <f>IF(AND('Mapa final'!#REF!="Media",'Mapa final'!#REF!="Catastrófico"),CONCATENATE("R",'Mapa final'!#REF!),"")</f>
        <v>#ERROR!</v>
      </c>
      <c r="AM26" s="137"/>
      <c r="AN26" s="130"/>
      <c r="AO26" s="149"/>
      <c r="AT26" s="150"/>
    </row>
    <row r="27" ht="15.75" customHeight="1">
      <c r="B27" s="131"/>
      <c r="D27" s="8"/>
      <c r="E27" s="7"/>
      <c r="I27" s="8"/>
      <c r="J27" s="147"/>
      <c r="K27" s="135"/>
      <c r="L27" s="133"/>
      <c r="M27" s="135"/>
      <c r="N27" s="133"/>
      <c r="O27" s="148"/>
      <c r="P27" s="147"/>
      <c r="Q27" s="135"/>
      <c r="R27" s="133"/>
      <c r="S27" s="135"/>
      <c r="T27" s="133"/>
      <c r="U27" s="148"/>
      <c r="V27" s="147"/>
      <c r="W27" s="135"/>
      <c r="X27" s="133"/>
      <c r="Y27" s="135"/>
      <c r="Z27" s="133"/>
      <c r="AA27" s="148"/>
      <c r="AB27" s="147"/>
      <c r="AC27" s="135"/>
      <c r="AD27" s="133"/>
      <c r="AE27" s="135"/>
      <c r="AF27" s="133"/>
      <c r="AG27" s="148"/>
      <c r="AH27" s="147"/>
      <c r="AI27" s="135"/>
      <c r="AJ27" s="133"/>
      <c r="AK27" s="135"/>
      <c r="AL27" s="133"/>
      <c r="AM27" s="148"/>
      <c r="AN27" s="130"/>
      <c r="AO27" s="149"/>
      <c r="AT27" s="150"/>
    </row>
    <row r="28" ht="15.75" customHeight="1">
      <c r="B28" s="131"/>
      <c r="D28" s="8"/>
      <c r="E28" s="7"/>
      <c r="I28" s="8"/>
      <c r="J28" s="163" t="str">
        <f>IF(AND('Mapa final'!#REF!="Media",'Mapa final'!#REF!="Leve"),CONCATENATE("R",'Mapa final'!#REF!),"")</f>
        <v>#ERROR!</v>
      </c>
      <c r="K28" s="129"/>
      <c r="L28" s="164" t="str">
        <f>IF(AND('Mapa final'!$H$46="Media",'Mapa final'!$L$46="Leve"),CONCATENATE("R",'Mapa final'!$A$46),"")</f>
        <v/>
      </c>
      <c r="M28" s="129"/>
      <c r="N28" s="164" t="str">
        <f>IF(AND('Mapa final'!$H$52="Media",'Mapa final'!$L$52="Leve"),CONCATENATE("R",'Mapa final'!$A$52),"")</f>
        <v/>
      </c>
      <c r="O28" s="137"/>
      <c r="P28" s="163" t="str">
        <f>IF(AND('Mapa final'!#REF!="Media",'Mapa final'!#REF!="Menor"),CONCATENATE("R",'Mapa final'!#REF!),"")</f>
        <v>#ERROR!</v>
      </c>
      <c r="Q28" s="129"/>
      <c r="R28" s="164" t="str">
        <f>IF(AND('Mapa final'!$H$46="Media",'Mapa final'!$L$46="Menor"),CONCATENATE("R",'Mapa final'!$A$46),"")</f>
        <v/>
      </c>
      <c r="S28" s="129"/>
      <c r="T28" s="164" t="str">
        <f>IF(AND('Mapa final'!$H$52="Media",'Mapa final'!$L$52="Menor"),CONCATENATE("R",'Mapa final'!$A$52),"")</f>
        <v/>
      </c>
      <c r="U28" s="137"/>
      <c r="V28" s="163" t="str">
        <f>IF(AND('Mapa final'!#REF!="Media",'Mapa final'!#REF!="Moderado"),CONCATENATE("R",'Mapa final'!#REF!),"")</f>
        <v>#ERROR!</v>
      </c>
      <c r="W28" s="129"/>
      <c r="X28" s="164" t="str">
        <f>IF(AND('Mapa final'!$H$46="Media",'Mapa final'!$L$46="Moderado"),CONCATENATE("R",'Mapa final'!$A$46),"")</f>
        <v/>
      </c>
      <c r="Y28" s="129"/>
      <c r="Z28" s="164" t="str">
        <f>IF(AND('Mapa final'!$H$52="Media",'Mapa final'!$L$52="Moderado"),CONCATENATE("R",'Mapa final'!$A$52),"")</f>
        <v/>
      </c>
      <c r="AA28" s="137"/>
      <c r="AB28" s="151" t="str">
        <f>IF(AND('Mapa final'!#REF!="Media",'Mapa final'!#REF!="Mayor"),CONCATENATE("R",'Mapa final'!#REF!),"")</f>
        <v>#ERROR!</v>
      </c>
      <c r="AC28" s="129"/>
      <c r="AD28" s="152" t="str">
        <f>IF(AND('Mapa final'!$H$46="Media",'Mapa final'!$L$46="Mayor"),CONCATENATE("R",'Mapa final'!$A$46),"")</f>
        <v/>
      </c>
      <c r="AE28" s="129"/>
      <c r="AF28" s="152" t="str">
        <f>IF(AND('Mapa final'!$H$52="Media",'Mapa final'!$L$52="Mayor"),CONCATENATE("R",'Mapa final'!$A$52),"")</f>
        <v/>
      </c>
      <c r="AG28" s="137"/>
      <c r="AH28" s="153" t="str">
        <f>IF(AND('Mapa final'!#REF!="Media",'Mapa final'!#REF!="Catastrófico"),CONCATENATE("R",'Mapa final'!#REF!),"")</f>
        <v>#ERROR!</v>
      </c>
      <c r="AI28" s="129"/>
      <c r="AJ28" s="154" t="str">
        <f>IF(AND('Mapa final'!$H$46="Media",'Mapa final'!$L$46="Catastrófico"),CONCATENATE("R",'Mapa final'!$A$46),"")</f>
        <v/>
      </c>
      <c r="AK28" s="129"/>
      <c r="AL28" s="154" t="str">
        <f>IF(AND('Mapa final'!$H$52="Media",'Mapa final'!$L$52="Catastrófico"),CONCATENATE("R",'Mapa final'!$A$52),"")</f>
        <v/>
      </c>
      <c r="AM28" s="137"/>
      <c r="AN28" s="130"/>
      <c r="AO28" s="149"/>
      <c r="AT28" s="150"/>
    </row>
    <row r="29" ht="15.75" customHeight="1">
      <c r="B29" s="131"/>
      <c r="D29" s="8"/>
      <c r="E29" s="15"/>
      <c r="F29" s="11"/>
      <c r="G29" s="11"/>
      <c r="H29" s="11"/>
      <c r="I29" s="12"/>
      <c r="J29" s="147"/>
      <c r="K29" s="135"/>
      <c r="L29" s="133"/>
      <c r="M29" s="135"/>
      <c r="N29" s="133"/>
      <c r="O29" s="148"/>
      <c r="P29" s="15"/>
      <c r="Q29" s="155"/>
      <c r="R29" s="156"/>
      <c r="S29" s="155"/>
      <c r="T29" s="156"/>
      <c r="U29" s="12"/>
      <c r="V29" s="15"/>
      <c r="W29" s="155"/>
      <c r="X29" s="156"/>
      <c r="Y29" s="155"/>
      <c r="Z29" s="156"/>
      <c r="AA29" s="12"/>
      <c r="AB29" s="15"/>
      <c r="AC29" s="155"/>
      <c r="AD29" s="156"/>
      <c r="AE29" s="155"/>
      <c r="AF29" s="156"/>
      <c r="AG29" s="12"/>
      <c r="AH29" s="15"/>
      <c r="AI29" s="155"/>
      <c r="AJ29" s="156"/>
      <c r="AK29" s="155"/>
      <c r="AL29" s="156"/>
      <c r="AM29" s="12"/>
      <c r="AN29" s="130"/>
      <c r="AO29" s="157"/>
      <c r="AP29" s="158"/>
      <c r="AQ29" s="158"/>
      <c r="AR29" s="158"/>
      <c r="AS29" s="158"/>
      <c r="AT29" s="159"/>
    </row>
    <row r="30" ht="15.75" customHeight="1">
      <c r="B30" s="131"/>
      <c r="D30" s="8"/>
      <c r="E30" s="138" t="s">
        <v>157</v>
      </c>
      <c r="F30" s="2"/>
      <c r="G30" s="2"/>
      <c r="H30" s="2"/>
      <c r="I30" s="2"/>
      <c r="J30" s="166" t="str">
        <f>IF(AND('Mapa final'!$H$16="Baja",'Mapa final'!$L$16="Leve"),CONCATENATE("R",'Mapa final'!$A$16),"")</f>
        <v>#REF!</v>
      </c>
      <c r="K30" s="140"/>
      <c r="L30" s="167" t="str">
        <f>IF(AND('Mapa final'!$H$21="Baja",'Mapa final'!$L$21="Leve"),CONCATENATE("R",'Mapa final'!$A$21),"")</f>
        <v>#REF!</v>
      </c>
      <c r="M30" s="140"/>
      <c r="N30" s="167" t="str">
        <f>IF(AND('Mapa final'!$H$26="Baja",'Mapa final'!$L$26="Leve"),CONCATENATE("R",'Mapa final'!$A$26),"")</f>
        <v>#REF!</v>
      </c>
      <c r="O30" s="3"/>
      <c r="P30" s="161" t="str">
        <f>IF(AND('Mapa final'!$H$16="Baja",'Mapa final'!$L$16="Menor"),CONCATENATE("R",'Mapa final'!$A$16),"")</f>
        <v>#REF!</v>
      </c>
      <c r="Q30" s="140"/>
      <c r="R30" s="161" t="str">
        <f>IF(AND('Mapa final'!$H$21="Baja",'Mapa final'!$L$21="Menor"),CONCATENATE("R",'Mapa final'!$A$21),"")</f>
        <v>#REF!</v>
      </c>
      <c r="S30" s="140"/>
      <c r="T30" s="161" t="str">
        <f>IF(AND('Mapa final'!$H$26="Baja",'Mapa final'!$L$26="Menor"),CONCATENATE("R",'Mapa final'!$A$26),"")</f>
        <v>#REF!</v>
      </c>
      <c r="U30" s="3"/>
      <c r="V30" s="160" t="str">
        <f>IF(AND('Mapa final'!$H$16="Baja",'Mapa final'!$L$16="Moderado"),CONCATENATE("R",'Mapa final'!$A$16),"")</f>
        <v>#REF!</v>
      </c>
      <c r="W30" s="140"/>
      <c r="X30" s="161" t="str">
        <f>IF(AND('Mapa final'!$H$21="Baja",'Mapa final'!$L$21="Moderado"),CONCATENATE("R",'Mapa final'!$A$21),"")</f>
        <v>#REF!</v>
      </c>
      <c r="Y30" s="140"/>
      <c r="Z30" s="161" t="str">
        <f>IF(AND('Mapa final'!$H$26="Baja",'Mapa final'!$L$26="Moderado"),CONCATENATE("R",'Mapa final'!$A$26),"")</f>
        <v>#REF!</v>
      </c>
      <c r="AA30" s="3"/>
      <c r="AB30" s="139" t="str">
        <f>IF(AND('Mapa final'!$H$16="Baja",'Mapa final'!$L$16="Mayor"),CONCATENATE("R",'Mapa final'!$A$16),"")</f>
        <v>#REF!</v>
      </c>
      <c r="AC30" s="140"/>
      <c r="AD30" s="141" t="str">
        <f>IF(AND('Mapa final'!$H$21="Baja",'Mapa final'!$L$21="Mayor"),CONCATENATE("R",'Mapa final'!$A$21),"")</f>
        <v>#REF!</v>
      </c>
      <c r="AE30" s="140"/>
      <c r="AF30" s="141" t="str">
        <f>IF(AND('Mapa final'!$H$26="Baja",'Mapa final'!$L$26="Mayor"),CONCATENATE("R",'Mapa final'!$A$26),"")</f>
        <v>#REF!</v>
      </c>
      <c r="AG30" s="3"/>
      <c r="AH30" s="142" t="str">
        <f>IF(AND('Mapa final'!$H$16="Baja",'Mapa final'!$L$16="Catastrófico"),CONCATENATE("R",'Mapa final'!$A$16),"")</f>
        <v>#REF!</v>
      </c>
      <c r="AI30" s="140"/>
      <c r="AJ30" s="143" t="str">
        <f>IF(AND('Mapa final'!$H$21="Baja",'Mapa final'!$L$21="Catastrófico"),CONCATENATE("R",'Mapa final'!$A$21),"")</f>
        <v>#REF!</v>
      </c>
      <c r="AK30" s="140"/>
      <c r="AL30" s="143" t="str">
        <f>IF(AND('Mapa final'!$H$26="Baja",'Mapa final'!$L$26="Catastrófico"),CONCATENATE("R",'Mapa final'!$A$26),"")</f>
        <v>#REF!</v>
      </c>
      <c r="AM30" s="3"/>
      <c r="AN30" s="130"/>
      <c r="AO30" s="168" t="s">
        <v>158</v>
      </c>
      <c r="AP30" s="145"/>
      <c r="AQ30" s="145"/>
      <c r="AR30" s="145"/>
      <c r="AS30" s="145"/>
      <c r="AT30" s="146"/>
    </row>
    <row r="31" ht="15.75" customHeight="1">
      <c r="B31" s="131"/>
      <c r="D31" s="8"/>
      <c r="E31" s="7"/>
      <c r="J31" s="147"/>
      <c r="K31" s="135"/>
      <c r="L31" s="133"/>
      <c r="M31" s="135"/>
      <c r="N31" s="133"/>
      <c r="O31" s="148"/>
      <c r="P31" s="133"/>
      <c r="Q31" s="135"/>
      <c r="R31" s="133"/>
      <c r="S31" s="135"/>
      <c r="T31" s="133"/>
      <c r="U31" s="148"/>
      <c r="V31" s="147"/>
      <c r="W31" s="135"/>
      <c r="X31" s="133"/>
      <c r="Y31" s="135"/>
      <c r="Z31" s="133"/>
      <c r="AA31" s="148"/>
      <c r="AB31" s="147"/>
      <c r="AC31" s="135"/>
      <c r="AD31" s="133"/>
      <c r="AE31" s="135"/>
      <c r="AF31" s="133"/>
      <c r="AG31" s="148"/>
      <c r="AH31" s="147"/>
      <c r="AI31" s="135"/>
      <c r="AJ31" s="133"/>
      <c r="AK31" s="135"/>
      <c r="AL31" s="133"/>
      <c r="AM31" s="148"/>
      <c r="AN31" s="130"/>
      <c r="AO31" s="149"/>
      <c r="AT31" s="150"/>
    </row>
    <row r="32" ht="15.75" customHeight="1">
      <c r="B32" s="131"/>
      <c r="D32" s="8"/>
      <c r="E32" s="7"/>
      <c r="J32" s="169" t="str">
        <f>IF(AND('Mapa final'!$H$31="Baja",'Mapa final'!$L$31="Leve"),CONCATENATE("R",'Mapa final'!$A$31),"")</f>
        <v>#REF!</v>
      </c>
      <c r="K32" s="129"/>
      <c r="L32" s="170" t="str">
        <f>IF(AND('Mapa final'!$H$36="Baja",'Mapa final'!$L$36="Leve"),CONCATENATE("R",'Mapa final'!$A$36),"")</f>
        <v>#REF!</v>
      </c>
      <c r="M32" s="129"/>
      <c r="N32" s="170" t="str">
        <f>IF(AND('Mapa final'!$H$41="Baja",'Mapa final'!$L$41="Leve"),CONCATENATE("R",'Mapa final'!$A$41),"")</f>
        <v>#REF!</v>
      </c>
      <c r="O32" s="137"/>
      <c r="P32" s="164" t="str">
        <f>IF(AND('Mapa final'!$H$31="Baja",'Mapa final'!$L$31="Menor"),CONCATENATE("R",'Mapa final'!$A$31),"")</f>
        <v>#REF!</v>
      </c>
      <c r="Q32" s="129"/>
      <c r="R32" s="164" t="str">
        <f>IF(AND('Mapa final'!$H$36="Baja",'Mapa final'!$L$36="Menor"),CONCATENATE("R",'Mapa final'!$A$36),"")</f>
        <v>#REF!</v>
      </c>
      <c r="S32" s="129"/>
      <c r="T32" s="164" t="str">
        <f>IF(AND('Mapa final'!$H$41="Baja",'Mapa final'!$L$41="Menor"),CONCATENATE("R",'Mapa final'!$A$41),"")</f>
        <v>#REF!</v>
      </c>
      <c r="U32" s="137"/>
      <c r="V32" s="163" t="str">
        <f>IF(AND('Mapa final'!$H$31="Baja",'Mapa final'!$L$31="Moderado"),CONCATENATE("R",'Mapa final'!$A$31),"")</f>
        <v>#REF!</v>
      </c>
      <c r="W32" s="129"/>
      <c r="X32" s="164" t="str">
        <f>IF(AND('Mapa final'!$H$36="Baja",'Mapa final'!$L$36="Moderado"),CONCATENATE("R",'Mapa final'!$A$36),"")</f>
        <v>#REF!</v>
      </c>
      <c r="Y32" s="129"/>
      <c r="Z32" s="164" t="str">
        <f>IF(AND('Mapa final'!$H$41="Baja",'Mapa final'!$L$41="Moderado"),CONCATENATE("R",'Mapa final'!$A$41),"")</f>
        <v>#REF!</v>
      </c>
      <c r="AA32" s="137"/>
      <c r="AB32" s="151" t="str">
        <f>IF(AND('Mapa final'!$H$31="Baja",'Mapa final'!$L$31="Mayor"),CONCATENATE("R",'Mapa final'!$A$31),"")</f>
        <v>#REF!</v>
      </c>
      <c r="AC32" s="129"/>
      <c r="AD32" s="152" t="str">
        <f>IF(AND('Mapa final'!$H$36="Baja",'Mapa final'!$L$36="Mayor"),CONCATENATE("R",'Mapa final'!$A$36),"")</f>
        <v>#REF!</v>
      </c>
      <c r="AE32" s="129"/>
      <c r="AF32" s="152" t="str">
        <f>IF(AND('Mapa final'!$H$41="Baja",'Mapa final'!$L$41="Mayor"),CONCATENATE("R",'Mapa final'!$A$41),"")</f>
        <v>#REF!</v>
      </c>
      <c r="AG32" s="137"/>
      <c r="AH32" s="153" t="str">
        <f>IF(AND('Mapa final'!$H$31="Baja",'Mapa final'!$L$31="Catastrófico"),CONCATENATE("R",'Mapa final'!$A$31),"")</f>
        <v>#REF!</v>
      </c>
      <c r="AI32" s="129"/>
      <c r="AJ32" s="154" t="str">
        <f>IF(AND('Mapa final'!$H$36="Baja",'Mapa final'!$L$36="Catastrófico"),CONCATENATE("R",'Mapa final'!$A$36),"")</f>
        <v>#REF!</v>
      </c>
      <c r="AK32" s="129"/>
      <c r="AL32" s="154" t="str">
        <f>IF(AND('Mapa final'!$H$41="Baja",'Mapa final'!$L$41="Catastrófico"),CONCATENATE("R",'Mapa final'!$A$41),"")</f>
        <v>#REF!</v>
      </c>
      <c r="AM32" s="137"/>
      <c r="AN32" s="130"/>
      <c r="AO32" s="149"/>
      <c r="AT32" s="150"/>
    </row>
    <row r="33" ht="15.75" customHeight="1">
      <c r="B33" s="131"/>
      <c r="D33" s="8"/>
      <c r="E33" s="7"/>
      <c r="J33" s="147"/>
      <c r="K33" s="135"/>
      <c r="L33" s="133"/>
      <c r="M33" s="135"/>
      <c r="N33" s="133"/>
      <c r="O33" s="148"/>
      <c r="P33" s="133"/>
      <c r="Q33" s="135"/>
      <c r="R33" s="133"/>
      <c r="S33" s="135"/>
      <c r="T33" s="133"/>
      <c r="U33" s="148"/>
      <c r="V33" s="147"/>
      <c r="W33" s="135"/>
      <c r="X33" s="133"/>
      <c r="Y33" s="135"/>
      <c r="Z33" s="133"/>
      <c r="AA33" s="148"/>
      <c r="AB33" s="147"/>
      <c r="AC33" s="135"/>
      <c r="AD33" s="133"/>
      <c r="AE33" s="135"/>
      <c r="AF33" s="133"/>
      <c r="AG33" s="148"/>
      <c r="AH33" s="147"/>
      <c r="AI33" s="135"/>
      <c r="AJ33" s="133"/>
      <c r="AK33" s="135"/>
      <c r="AL33" s="133"/>
      <c r="AM33" s="148"/>
      <c r="AN33" s="130"/>
      <c r="AO33" s="149"/>
      <c r="AT33" s="150"/>
    </row>
    <row r="34" ht="15.75" customHeight="1">
      <c r="B34" s="131"/>
      <c r="D34" s="8"/>
      <c r="E34" s="7"/>
      <c r="J34" s="169" t="str">
        <f>IF(AND('Mapa final'!#REF!="Baja",'Mapa final'!#REF!="Leve"),CONCATENATE("R",'Mapa final'!#REF!),"")</f>
        <v>#ERROR!</v>
      </c>
      <c r="K34" s="129"/>
      <c r="L34" s="170" t="str">
        <f>IF(AND('Mapa final'!#REF!="Baja",'Mapa final'!#REF!="Leve"),CONCATENATE("R",'Mapa final'!#REF!),"")</f>
        <v>#ERROR!</v>
      </c>
      <c r="M34" s="129"/>
      <c r="N34" s="170" t="str">
        <f>IF(AND('Mapa final'!#REF!="Baja",'Mapa final'!#REF!="Leve"),CONCATENATE("R",'Mapa final'!#REF!),"")</f>
        <v>#ERROR!</v>
      </c>
      <c r="O34" s="137"/>
      <c r="P34" s="164" t="str">
        <f>IF(AND('Mapa final'!#REF!="Baja",'Mapa final'!#REF!="Menor"),CONCATENATE("R",'Mapa final'!#REF!),"")</f>
        <v>#ERROR!</v>
      </c>
      <c r="Q34" s="129"/>
      <c r="R34" s="164" t="str">
        <f>IF(AND('Mapa final'!#REF!="Baja",'Mapa final'!#REF!="Menor"),CONCATENATE("R",'Mapa final'!#REF!),"")</f>
        <v>#ERROR!</v>
      </c>
      <c r="S34" s="129"/>
      <c r="T34" s="164" t="str">
        <f>IF(AND('Mapa final'!#REF!="Baja",'Mapa final'!#REF!="Menor"),CONCATENATE("R",'Mapa final'!#REF!),"")</f>
        <v>#ERROR!</v>
      </c>
      <c r="U34" s="137"/>
      <c r="V34" s="163" t="str">
        <f>IF(AND('Mapa final'!#REF!="Baja",'Mapa final'!#REF!="Moderado"),CONCATENATE("R",'Mapa final'!#REF!),"")</f>
        <v>#ERROR!</v>
      </c>
      <c r="W34" s="129"/>
      <c r="X34" s="164" t="str">
        <f>IF(AND('Mapa final'!#REF!="Baja",'Mapa final'!#REF!="Moderado"),CONCATENATE("R",'Mapa final'!#REF!),"")</f>
        <v>#ERROR!</v>
      </c>
      <c r="Y34" s="129"/>
      <c r="Z34" s="164" t="str">
        <f>IF(AND('Mapa final'!#REF!="Baja",'Mapa final'!#REF!="Moderado"),CONCATENATE("R",'Mapa final'!#REF!),"")</f>
        <v>#ERROR!</v>
      </c>
      <c r="AA34" s="137"/>
      <c r="AB34" s="151" t="str">
        <f>IF(AND('Mapa final'!#REF!="Baja",'Mapa final'!#REF!="Mayor"),CONCATENATE("R",'Mapa final'!#REF!),"")</f>
        <v>#ERROR!</v>
      </c>
      <c r="AC34" s="129"/>
      <c r="AD34" s="152" t="str">
        <f>IF(AND('Mapa final'!#REF!="Baja",'Mapa final'!#REF!="Mayor"),CONCATENATE("R",'Mapa final'!#REF!),"")</f>
        <v>#ERROR!</v>
      </c>
      <c r="AE34" s="129"/>
      <c r="AF34" s="152" t="str">
        <f>IF(AND('Mapa final'!#REF!="Baja",'Mapa final'!#REF!="Mayor"),CONCATENATE("R",'Mapa final'!#REF!),"")</f>
        <v>#ERROR!</v>
      </c>
      <c r="AG34" s="137"/>
      <c r="AH34" s="153" t="str">
        <f>IF(AND('Mapa final'!#REF!="Baja",'Mapa final'!#REF!="Catastrófico"),CONCATENATE("R",'Mapa final'!#REF!),"")</f>
        <v>#ERROR!</v>
      </c>
      <c r="AI34" s="129"/>
      <c r="AJ34" s="154" t="str">
        <f>IF(AND('Mapa final'!#REF!="Baja",'Mapa final'!#REF!="Catastrófico"),CONCATENATE("R",'Mapa final'!#REF!),"")</f>
        <v>#ERROR!</v>
      </c>
      <c r="AK34" s="129"/>
      <c r="AL34" s="154" t="str">
        <f>IF(AND('Mapa final'!#REF!="Baja",'Mapa final'!#REF!="Catastrófico"),CONCATENATE("R",'Mapa final'!#REF!),"")</f>
        <v>#ERROR!</v>
      </c>
      <c r="AM34" s="137"/>
      <c r="AN34" s="130"/>
      <c r="AO34" s="149"/>
      <c r="AT34" s="150"/>
    </row>
    <row r="35" ht="15.75" customHeight="1">
      <c r="B35" s="131"/>
      <c r="D35" s="8"/>
      <c r="E35" s="7"/>
      <c r="J35" s="147"/>
      <c r="K35" s="135"/>
      <c r="L35" s="133"/>
      <c r="M35" s="135"/>
      <c r="N35" s="133"/>
      <c r="O35" s="148"/>
      <c r="P35" s="133"/>
      <c r="Q35" s="135"/>
      <c r="R35" s="133"/>
      <c r="S35" s="135"/>
      <c r="T35" s="133"/>
      <c r="U35" s="148"/>
      <c r="V35" s="147"/>
      <c r="W35" s="135"/>
      <c r="X35" s="133"/>
      <c r="Y35" s="135"/>
      <c r="Z35" s="133"/>
      <c r="AA35" s="148"/>
      <c r="AB35" s="147"/>
      <c r="AC35" s="135"/>
      <c r="AD35" s="133"/>
      <c r="AE35" s="135"/>
      <c r="AF35" s="133"/>
      <c r="AG35" s="148"/>
      <c r="AH35" s="147"/>
      <c r="AI35" s="135"/>
      <c r="AJ35" s="133"/>
      <c r="AK35" s="135"/>
      <c r="AL35" s="133"/>
      <c r="AM35" s="148"/>
      <c r="AN35" s="130"/>
      <c r="AO35" s="149"/>
      <c r="AT35" s="150"/>
    </row>
    <row r="36" ht="15.75" customHeight="1">
      <c r="B36" s="131"/>
      <c r="D36" s="8"/>
      <c r="E36" s="7"/>
      <c r="J36" s="169" t="str">
        <f>IF(AND('Mapa final'!#REF!="Baja",'Mapa final'!#REF!="Leve"),CONCATENATE("R",'Mapa final'!#REF!),"")</f>
        <v>#ERROR!</v>
      </c>
      <c r="K36" s="129"/>
      <c r="L36" s="170" t="str">
        <f>IF(AND('Mapa final'!$H$46="Baja",'Mapa final'!$L$46="Leve"),CONCATENATE("R",'Mapa final'!$A$46),"")</f>
        <v/>
      </c>
      <c r="M36" s="129"/>
      <c r="N36" s="170" t="str">
        <f>IF(AND('Mapa final'!$H$52="Baja",'Mapa final'!$L$52="Leve"),CONCATENATE("R",'Mapa final'!$A$52),"")</f>
        <v/>
      </c>
      <c r="O36" s="137"/>
      <c r="P36" s="164" t="str">
        <f>IF(AND('Mapa final'!#REF!="Baja",'Mapa final'!#REF!="Menor"),CONCATENATE("R",'Mapa final'!#REF!),"")</f>
        <v>#ERROR!</v>
      </c>
      <c r="Q36" s="129"/>
      <c r="R36" s="164" t="str">
        <f>IF(AND('Mapa final'!$H$46="Baja",'Mapa final'!$L$46="Menor"),CONCATENATE("R",'Mapa final'!$A$46),"")</f>
        <v/>
      </c>
      <c r="S36" s="129"/>
      <c r="T36" s="164" t="str">
        <f>IF(AND('Mapa final'!$H$52="Baja",'Mapa final'!$L$52="Menor"),CONCATENATE("R",'Mapa final'!$A$52),"")</f>
        <v/>
      </c>
      <c r="U36" s="137"/>
      <c r="V36" s="163" t="str">
        <f>IF(AND('Mapa final'!#REF!="Baja",'Mapa final'!#REF!="Moderado"),CONCATENATE("R",'Mapa final'!#REF!),"")</f>
        <v>#ERROR!</v>
      </c>
      <c r="W36" s="129"/>
      <c r="X36" s="164" t="str">
        <f>IF(AND('Mapa final'!$H$46="Baja",'Mapa final'!$L$46="Moderado"),CONCATENATE("R",'Mapa final'!$A$46),"")</f>
        <v/>
      </c>
      <c r="Y36" s="129"/>
      <c r="Z36" s="164" t="str">
        <f>IF(AND('Mapa final'!$H$52="Baja",'Mapa final'!$L$52="Moderado"),CONCATENATE("R",'Mapa final'!$A$52),"")</f>
        <v/>
      </c>
      <c r="AA36" s="137"/>
      <c r="AB36" s="151" t="str">
        <f>IF(AND('Mapa final'!#REF!="Baja",'Mapa final'!#REF!="Mayor"),CONCATENATE("R",'Mapa final'!#REF!),"")</f>
        <v>#ERROR!</v>
      </c>
      <c r="AC36" s="129"/>
      <c r="AD36" s="152" t="str">
        <f>IF(AND('Mapa final'!$H$46="Baja",'Mapa final'!$L$46="Mayor"),CONCATENATE("R",'Mapa final'!$A$46),"")</f>
        <v/>
      </c>
      <c r="AE36" s="129"/>
      <c r="AF36" s="152" t="str">
        <f>IF(AND('Mapa final'!$H$52="Baja",'Mapa final'!$L$52="Mayor"),CONCATENATE("R",'Mapa final'!$A$52),"")</f>
        <v/>
      </c>
      <c r="AG36" s="137"/>
      <c r="AH36" s="153" t="str">
        <f>IF(AND('Mapa final'!#REF!="Baja",'Mapa final'!#REF!="Catastrófico"),CONCATENATE("R",'Mapa final'!#REF!),"")</f>
        <v>#ERROR!</v>
      </c>
      <c r="AI36" s="129"/>
      <c r="AJ36" s="154" t="str">
        <f>IF(AND('Mapa final'!$H$46="Baja",'Mapa final'!$L$46="Catastrófico"),CONCATENATE("R",'Mapa final'!$A$46),"")</f>
        <v/>
      </c>
      <c r="AK36" s="129"/>
      <c r="AL36" s="154" t="str">
        <f>IF(AND('Mapa final'!$H$52="Baja",'Mapa final'!$L$52="Catastrófico"),CONCATENATE("R",'Mapa final'!$A$52),"")</f>
        <v/>
      </c>
      <c r="AM36" s="137"/>
      <c r="AN36" s="130"/>
      <c r="AO36" s="149"/>
      <c r="AT36" s="150"/>
    </row>
    <row r="37" ht="15.75" customHeight="1">
      <c r="B37" s="131"/>
      <c r="D37" s="8"/>
      <c r="E37" s="15"/>
      <c r="F37" s="11"/>
      <c r="G37" s="11"/>
      <c r="H37" s="11"/>
      <c r="I37" s="11"/>
      <c r="J37" s="15"/>
      <c r="K37" s="155"/>
      <c r="L37" s="156"/>
      <c r="M37" s="155"/>
      <c r="N37" s="156"/>
      <c r="O37" s="12"/>
      <c r="P37" s="156"/>
      <c r="Q37" s="155"/>
      <c r="R37" s="156"/>
      <c r="S37" s="155"/>
      <c r="T37" s="156"/>
      <c r="U37" s="12"/>
      <c r="V37" s="15"/>
      <c r="W37" s="155"/>
      <c r="X37" s="156"/>
      <c r="Y37" s="155"/>
      <c r="Z37" s="156"/>
      <c r="AA37" s="12"/>
      <c r="AB37" s="15"/>
      <c r="AC37" s="155"/>
      <c r="AD37" s="156"/>
      <c r="AE37" s="155"/>
      <c r="AF37" s="156"/>
      <c r="AG37" s="12"/>
      <c r="AH37" s="15"/>
      <c r="AI37" s="155"/>
      <c r="AJ37" s="156"/>
      <c r="AK37" s="155"/>
      <c r="AL37" s="156"/>
      <c r="AM37" s="12"/>
      <c r="AN37" s="130"/>
      <c r="AO37" s="157"/>
      <c r="AP37" s="158"/>
      <c r="AQ37" s="158"/>
      <c r="AR37" s="158"/>
      <c r="AS37" s="158"/>
      <c r="AT37" s="159"/>
    </row>
    <row r="38" ht="15.75" customHeight="1">
      <c r="B38" s="131"/>
      <c r="D38" s="8"/>
      <c r="E38" s="138" t="s">
        <v>159</v>
      </c>
      <c r="F38" s="2"/>
      <c r="G38" s="2"/>
      <c r="H38" s="2"/>
      <c r="I38" s="3"/>
      <c r="J38" s="166" t="str">
        <f>IF(AND('Mapa final'!$H$16="Muy Baja",'Mapa final'!$L$16="Leve"),CONCATENATE("R",'Mapa final'!$A$16),"")</f>
        <v>#REF!</v>
      </c>
      <c r="K38" s="140"/>
      <c r="L38" s="167" t="str">
        <f>IF(AND('Mapa final'!$H$21="Muy Baja",'Mapa final'!$L$21="Leve"),CONCATENATE("R",'Mapa final'!$A$21),"")</f>
        <v>#REF!</v>
      </c>
      <c r="M38" s="140"/>
      <c r="N38" s="167" t="str">
        <f>IF(AND('Mapa final'!$H$26="Muy Baja",'Mapa final'!$L$26="Leve"),CONCATENATE("R",'Mapa final'!$A$26),"")</f>
        <v>#REF!</v>
      </c>
      <c r="O38" s="3"/>
      <c r="P38" s="166" t="str">
        <f>IF(AND('Mapa final'!$H$16="Muy Baja",'Mapa final'!$L$16="Menor"),CONCATENATE("R",'Mapa final'!$A$16),"")</f>
        <v>#REF!</v>
      </c>
      <c r="Q38" s="140"/>
      <c r="R38" s="167" t="str">
        <f>IF(AND('Mapa final'!$H$21="Muy Baja",'Mapa final'!$L$21="Menor"),CONCATENATE("R",'Mapa final'!$A$21),"")</f>
        <v>#REF!</v>
      </c>
      <c r="S38" s="140"/>
      <c r="T38" s="167" t="str">
        <f>IF(AND('Mapa final'!$H$26="Muy Baja",'Mapa final'!$L$26="Menor"),CONCATENATE("R",'Mapa final'!$A$26),"")</f>
        <v>#REF!</v>
      </c>
      <c r="U38" s="3"/>
      <c r="V38" s="160" t="str">
        <f>IF(AND('Mapa final'!$H$16="Muy Baja",'Mapa final'!$L$16="Moderado"),CONCATENATE("R",'Mapa final'!$A$16),"")</f>
        <v>#REF!</v>
      </c>
      <c r="W38" s="140"/>
      <c r="X38" s="161" t="str">
        <f>IF(AND('Mapa final'!$H$21="Muy Baja",'Mapa final'!$L$21="Moderado"),CONCATENATE("R",'Mapa final'!$A$21),"")</f>
        <v>#REF!</v>
      </c>
      <c r="Y38" s="140"/>
      <c r="Z38" s="161" t="str">
        <f>IF(AND('Mapa final'!$H$26="Muy Baja",'Mapa final'!$L$26="Moderado"),CONCATENATE("R",'Mapa final'!$A$26),"")</f>
        <v>#REF!</v>
      </c>
      <c r="AA38" s="3"/>
      <c r="AB38" s="139" t="str">
        <f>IF(AND('Mapa final'!$H$16="Muy Baja",'Mapa final'!$L$16="Mayor"),CONCATENATE("R",'Mapa final'!$A$16),"")</f>
        <v>#REF!</v>
      </c>
      <c r="AC38" s="140"/>
      <c r="AD38" s="141" t="str">
        <f>IF(AND('Mapa final'!$H$21="Muy Baja",'Mapa final'!$L$21="Mayor"),CONCATENATE("R",'Mapa final'!$A$21),"")</f>
        <v>#REF!</v>
      </c>
      <c r="AE38" s="140"/>
      <c r="AF38" s="141" t="str">
        <f>IF(AND('Mapa final'!$H$26="Muy Baja",'Mapa final'!$L$26="Mayor"),CONCATENATE("R",'Mapa final'!$A$26),"")</f>
        <v>#REF!</v>
      </c>
      <c r="AG38" s="3"/>
      <c r="AH38" s="142" t="str">
        <f>IF(AND('Mapa final'!$H$16="Muy Baja",'Mapa final'!$L$16="Catastrófico"),CONCATENATE("R",'Mapa final'!$A$16),"")</f>
        <v>#REF!</v>
      </c>
      <c r="AI38" s="140"/>
      <c r="AJ38" s="143" t="str">
        <f>IF(AND('Mapa final'!$H$21="Muy Baja",'Mapa final'!$L$21="Catastrófico"),CONCATENATE("R",'Mapa final'!$A$21),"")</f>
        <v>#REF!</v>
      </c>
      <c r="AK38" s="140"/>
      <c r="AL38" s="143" t="str">
        <f>IF(AND('Mapa final'!$H$26="Muy Baja",'Mapa final'!$L$26="Catastrófico"),CONCATENATE("R",'Mapa final'!$A$26),"")</f>
        <v>#REF!</v>
      </c>
      <c r="AM38" s="3"/>
      <c r="AN38" s="130"/>
      <c r="AO38" s="130"/>
      <c r="AP38" s="130"/>
      <c r="AQ38" s="130"/>
      <c r="AR38" s="130"/>
      <c r="AS38" s="130"/>
      <c r="AT38" s="130"/>
    </row>
    <row r="39" ht="15.75" customHeight="1">
      <c r="B39" s="131"/>
      <c r="D39" s="8"/>
      <c r="E39" s="7"/>
      <c r="I39" s="8"/>
      <c r="J39" s="147"/>
      <c r="K39" s="135"/>
      <c r="L39" s="133"/>
      <c r="M39" s="135"/>
      <c r="N39" s="133"/>
      <c r="O39" s="148"/>
      <c r="P39" s="147"/>
      <c r="Q39" s="135"/>
      <c r="R39" s="133"/>
      <c r="S39" s="135"/>
      <c r="T39" s="133"/>
      <c r="U39" s="148"/>
      <c r="V39" s="147"/>
      <c r="W39" s="135"/>
      <c r="X39" s="133"/>
      <c r="Y39" s="135"/>
      <c r="Z39" s="133"/>
      <c r="AA39" s="148"/>
      <c r="AB39" s="147"/>
      <c r="AC39" s="135"/>
      <c r="AD39" s="133"/>
      <c r="AE39" s="135"/>
      <c r="AF39" s="133"/>
      <c r="AG39" s="148"/>
      <c r="AH39" s="147"/>
      <c r="AI39" s="135"/>
      <c r="AJ39" s="133"/>
      <c r="AK39" s="135"/>
      <c r="AL39" s="133"/>
      <c r="AM39" s="148"/>
      <c r="AN39" s="130"/>
      <c r="AO39" s="130"/>
      <c r="AP39" s="130"/>
      <c r="AQ39" s="130"/>
      <c r="AR39" s="130"/>
      <c r="AS39" s="130"/>
      <c r="AT39" s="130"/>
    </row>
    <row r="40" ht="15.75" customHeight="1">
      <c r="B40" s="131"/>
      <c r="D40" s="8"/>
      <c r="E40" s="7"/>
      <c r="I40" s="8"/>
      <c r="J40" s="169" t="str">
        <f>IF(AND('Mapa final'!$H$31="Muy Baja",'Mapa final'!$L$31="Leve"),CONCATENATE("R",'Mapa final'!$A$31),"")</f>
        <v>#REF!</v>
      </c>
      <c r="K40" s="129"/>
      <c r="L40" s="170" t="str">
        <f>IF(AND('Mapa final'!$H$36="Muy Baja",'Mapa final'!$L$36="Leve"),CONCATENATE("R",'Mapa final'!$A$36),"")</f>
        <v>#REF!</v>
      </c>
      <c r="M40" s="129"/>
      <c r="N40" s="170" t="str">
        <f>IF(AND('Mapa final'!$H$41="Muy Baja",'Mapa final'!$L$41="Leve"),CONCATENATE("R",'Mapa final'!$A$41),"")</f>
        <v>#REF!</v>
      </c>
      <c r="O40" s="137"/>
      <c r="P40" s="169" t="str">
        <f>IF(AND('Mapa final'!$H$31="Muy Baja",'Mapa final'!$L$31="Menor"),CONCATENATE("R",'Mapa final'!$A$31),"")</f>
        <v>#REF!</v>
      </c>
      <c r="Q40" s="129"/>
      <c r="R40" s="170" t="str">
        <f>IF(AND('Mapa final'!$H$36="Muy Baja",'Mapa final'!$L$36="Menor"),CONCATENATE("R",'Mapa final'!$A$36),"")</f>
        <v>#REF!</v>
      </c>
      <c r="S40" s="129"/>
      <c r="T40" s="170" t="str">
        <f>IF(AND('Mapa final'!$H$41="Muy Baja",'Mapa final'!$L$41="Menor"),CONCATENATE("R",'Mapa final'!$A$41),"")</f>
        <v>#REF!</v>
      </c>
      <c r="U40" s="137"/>
      <c r="V40" s="163" t="str">
        <f>IF(AND('Mapa final'!$H$31="Muy Baja",'Mapa final'!$L$31="Moderado"),CONCATENATE("R",'Mapa final'!$A$31),"")</f>
        <v>#REF!</v>
      </c>
      <c r="W40" s="129"/>
      <c r="X40" s="164" t="str">
        <f>IF(AND('Mapa final'!$H$36="Muy Baja",'Mapa final'!$L$36="Moderado"),CONCATENATE("R",'Mapa final'!$A$36),"")</f>
        <v>#REF!</v>
      </c>
      <c r="Y40" s="129"/>
      <c r="Z40" s="164" t="str">
        <f>IF(AND('Mapa final'!$H$41="Muy Baja",'Mapa final'!$L$41="Moderado"),CONCATENATE("R",'Mapa final'!$A$41),"")</f>
        <v>#REF!</v>
      </c>
      <c r="AA40" s="137"/>
      <c r="AB40" s="151" t="str">
        <f>IF(AND('Mapa final'!$H$31="Muy Baja",'Mapa final'!$L$31="Mayor"),CONCATENATE("R",'Mapa final'!$A$31),"")</f>
        <v>#REF!</v>
      </c>
      <c r="AC40" s="129"/>
      <c r="AD40" s="152" t="str">
        <f>IF(AND('Mapa final'!$H$36="Muy Baja",'Mapa final'!$L$36="Mayor"),CONCATENATE("R",'Mapa final'!$A$36),"")</f>
        <v>#REF!</v>
      </c>
      <c r="AE40" s="129"/>
      <c r="AF40" s="152" t="str">
        <f>IF(AND('Mapa final'!$H$41="Muy Baja",'Mapa final'!$L$41="Mayor"),CONCATENATE("R",'Mapa final'!$A$41),"")</f>
        <v>#REF!</v>
      </c>
      <c r="AG40" s="137"/>
      <c r="AH40" s="153" t="str">
        <f>IF(AND('Mapa final'!$H$31="Muy Baja",'Mapa final'!$L$31="Catastrófico"),CONCATENATE("R",'Mapa final'!$A$31),"")</f>
        <v>#REF!</v>
      </c>
      <c r="AI40" s="129"/>
      <c r="AJ40" s="154" t="str">
        <f>IF(AND('Mapa final'!$H$36="Muy Baja",'Mapa final'!$L$36="Catastrófico"),CONCATENATE("R",'Mapa final'!$A$36),"")</f>
        <v>#REF!</v>
      </c>
      <c r="AK40" s="129"/>
      <c r="AL40" s="154" t="str">
        <f>IF(AND('Mapa final'!$H$41="Muy Baja",'Mapa final'!$L$41="Catastrófico"),CONCATENATE("R",'Mapa final'!$A$41),"")</f>
        <v>#REF!</v>
      </c>
      <c r="AM40" s="137"/>
      <c r="AN40" s="130"/>
      <c r="AO40" s="130"/>
      <c r="AP40" s="130"/>
      <c r="AQ40" s="130"/>
      <c r="AR40" s="130"/>
      <c r="AS40" s="130"/>
      <c r="AT40" s="130"/>
    </row>
    <row r="41" ht="15.75" customHeight="1">
      <c r="B41" s="131"/>
      <c r="D41" s="8"/>
      <c r="E41" s="7"/>
      <c r="I41" s="8"/>
      <c r="J41" s="147"/>
      <c r="K41" s="135"/>
      <c r="L41" s="133"/>
      <c r="M41" s="135"/>
      <c r="N41" s="133"/>
      <c r="O41" s="148"/>
      <c r="P41" s="147"/>
      <c r="Q41" s="135"/>
      <c r="R41" s="133"/>
      <c r="S41" s="135"/>
      <c r="T41" s="133"/>
      <c r="U41" s="148"/>
      <c r="V41" s="147"/>
      <c r="W41" s="135"/>
      <c r="X41" s="133"/>
      <c r="Y41" s="135"/>
      <c r="Z41" s="133"/>
      <c r="AA41" s="148"/>
      <c r="AB41" s="147"/>
      <c r="AC41" s="135"/>
      <c r="AD41" s="133"/>
      <c r="AE41" s="135"/>
      <c r="AF41" s="133"/>
      <c r="AG41" s="148"/>
      <c r="AH41" s="147"/>
      <c r="AI41" s="135"/>
      <c r="AJ41" s="133"/>
      <c r="AK41" s="135"/>
      <c r="AL41" s="133"/>
      <c r="AM41" s="148"/>
      <c r="AN41" s="130"/>
      <c r="AO41" s="130"/>
      <c r="AP41" s="130"/>
      <c r="AQ41" s="130"/>
      <c r="AR41" s="130"/>
      <c r="AS41" s="130"/>
      <c r="AT41" s="130"/>
    </row>
    <row r="42" ht="15.75" customHeight="1">
      <c r="B42" s="131"/>
      <c r="D42" s="8"/>
      <c r="E42" s="7"/>
      <c r="I42" s="8"/>
      <c r="J42" s="169" t="str">
        <f>IF(AND('Mapa final'!#REF!="Muy Baja",'Mapa final'!#REF!="Leve"),CONCATENATE("R",'Mapa final'!#REF!),"")</f>
        <v>#ERROR!</v>
      </c>
      <c r="K42" s="129"/>
      <c r="L42" s="170" t="str">
        <f>IF(AND('Mapa final'!#REF!="Muy Baja",'Mapa final'!#REF!="Leve"),CONCATENATE("R",'Mapa final'!#REF!),"")</f>
        <v>#ERROR!</v>
      </c>
      <c r="M42" s="129"/>
      <c r="N42" s="170" t="str">
        <f>IF(AND('Mapa final'!#REF!="Muy Baja",'Mapa final'!#REF!="Leve"),CONCATENATE("R",'Mapa final'!#REF!),"")</f>
        <v>#ERROR!</v>
      </c>
      <c r="O42" s="137"/>
      <c r="P42" s="169" t="str">
        <f>IF(AND('Mapa final'!#REF!="Muy Baja",'Mapa final'!#REF!="Menor"),CONCATENATE("R",'Mapa final'!#REF!),"")</f>
        <v>#ERROR!</v>
      </c>
      <c r="Q42" s="129"/>
      <c r="R42" s="170" t="str">
        <f>IF(AND('Mapa final'!#REF!="Muy Baja",'Mapa final'!#REF!="Menor"),CONCATENATE("R",'Mapa final'!#REF!),"")</f>
        <v>#ERROR!</v>
      </c>
      <c r="S42" s="129"/>
      <c r="T42" s="170" t="str">
        <f>IF(AND('Mapa final'!#REF!="Muy Baja",'Mapa final'!#REF!="Menor"),CONCATENATE("R",'Mapa final'!#REF!),"")</f>
        <v>#ERROR!</v>
      </c>
      <c r="U42" s="137"/>
      <c r="V42" s="163" t="str">
        <f>IF(AND('Mapa final'!#REF!="Muy Baja",'Mapa final'!#REF!="Moderado"),CONCATENATE("R",'Mapa final'!#REF!),"")</f>
        <v>#ERROR!</v>
      </c>
      <c r="W42" s="129"/>
      <c r="X42" s="164" t="str">
        <f>IF(AND('Mapa final'!#REF!="Muy Baja",'Mapa final'!#REF!="Moderado"),CONCATENATE("R",'Mapa final'!#REF!),"")</f>
        <v>#ERROR!</v>
      </c>
      <c r="Y42" s="129"/>
      <c r="Z42" s="164" t="str">
        <f>IF(AND('Mapa final'!#REF!="Muy Baja",'Mapa final'!#REF!="Moderado"),CONCATENATE("R",'Mapa final'!#REF!),"")</f>
        <v>#ERROR!</v>
      </c>
      <c r="AA42" s="137"/>
      <c r="AB42" s="151" t="str">
        <f>IF(AND('Mapa final'!#REF!="Muy Baja",'Mapa final'!#REF!="Mayor"),CONCATENATE("R",'Mapa final'!#REF!),"")</f>
        <v>#ERROR!</v>
      </c>
      <c r="AC42" s="129"/>
      <c r="AD42" s="152" t="str">
        <f>IF(AND('Mapa final'!#REF!="Muy Baja",'Mapa final'!#REF!="Mayor"),CONCATENATE("R",'Mapa final'!#REF!),"")</f>
        <v>#ERROR!</v>
      </c>
      <c r="AE42" s="129"/>
      <c r="AF42" s="152" t="str">
        <f>IF(AND('Mapa final'!#REF!="Muy Baja",'Mapa final'!#REF!="Mayor"),CONCATENATE("R",'Mapa final'!#REF!),"")</f>
        <v>#ERROR!</v>
      </c>
      <c r="AG42" s="137"/>
      <c r="AH42" s="153" t="str">
        <f>IF(AND('Mapa final'!#REF!="Muy Baja",'Mapa final'!#REF!="Catastrófico"),CONCATENATE("R",'Mapa final'!#REF!),"")</f>
        <v>#ERROR!</v>
      </c>
      <c r="AI42" s="129"/>
      <c r="AJ42" s="154" t="str">
        <f>IF(AND('Mapa final'!#REF!="Muy Baja",'Mapa final'!#REF!="Catastrófico"),CONCATENATE("R",'Mapa final'!#REF!),"")</f>
        <v>#ERROR!</v>
      </c>
      <c r="AK42" s="129"/>
      <c r="AL42" s="154" t="str">
        <f>IF(AND('Mapa final'!#REF!="Muy Baja",'Mapa final'!#REF!="Catastrófico"),CONCATENATE("R",'Mapa final'!#REF!),"")</f>
        <v>#ERROR!</v>
      </c>
      <c r="AM42" s="137"/>
      <c r="AN42" s="130"/>
      <c r="AO42" s="130"/>
      <c r="AP42" s="130"/>
      <c r="AQ42" s="130"/>
      <c r="AR42" s="130"/>
      <c r="AS42" s="130"/>
      <c r="AT42" s="130"/>
    </row>
    <row r="43" ht="15.75" customHeight="1">
      <c r="B43" s="131"/>
      <c r="D43" s="8"/>
      <c r="E43" s="7"/>
      <c r="I43" s="8"/>
      <c r="J43" s="147"/>
      <c r="K43" s="135"/>
      <c r="L43" s="133"/>
      <c r="M43" s="135"/>
      <c r="N43" s="133"/>
      <c r="O43" s="148"/>
      <c r="P43" s="147"/>
      <c r="Q43" s="135"/>
      <c r="R43" s="133"/>
      <c r="S43" s="135"/>
      <c r="T43" s="133"/>
      <c r="U43" s="148"/>
      <c r="V43" s="147"/>
      <c r="W43" s="135"/>
      <c r="X43" s="133"/>
      <c r="Y43" s="135"/>
      <c r="Z43" s="133"/>
      <c r="AA43" s="148"/>
      <c r="AB43" s="147"/>
      <c r="AC43" s="135"/>
      <c r="AD43" s="133"/>
      <c r="AE43" s="135"/>
      <c r="AF43" s="133"/>
      <c r="AG43" s="148"/>
      <c r="AH43" s="147"/>
      <c r="AI43" s="135"/>
      <c r="AJ43" s="133"/>
      <c r="AK43" s="135"/>
      <c r="AL43" s="133"/>
      <c r="AM43" s="148"/>
      <c r="AN43" s="130"/>
      <c r="AO43" s="130"/>
      <c r="AP43" s="130"/>
      <c r="AQ43" s="130"/>
      <c r="AR43" s="130"/>
      <c r="AS43" s="130"/>
      <c r="AT43" s="130"/>
    </row>
    <row r="44" ht="15.75" customHeight="1">
      <c r="B44" s="131"/>
      <c r="D44" s="8"/>
      <c r="E44" s="7"/>
      <c r="I44" s="8"/>
      <c r="J44" s="169" t="str">
        <f>IF(AND('Mapa final'!#REF!="Muy Baja",'Mapa final'!#REF!="Leve"),CONCATENATE("R",'Mapa final'!#REF!),"")</f>
        <v>#ERROR!</v>
      </c>
      <c r="K44" s="129"/>
      <c r="L44" s="170" t="str">
        <f>IF(AND('Mapa final'!$H$46="Muy Baja",'Mapa final'!$L$46="Leve"),CONCATENATE("R",'Mapa final'!$A$46),"")</f>
        <v/>
      </c>
      <c r="M44" s="129"/>
      <c r="N44" s="170" t="str">
        <f>IF(AND('Mapa final'!$H$52="Muy Baja",'Mapa final'!$L$52="Leve"),CONCATENATE("R",'Mapa final'!$A$52),"")</f>
        <v/>
      </c>
      <c r="O44" s="137"/>
      <c r="P44" s="169" t="str">
        <f>IF(AND('Mapa final'!#REF!="Muy Baja",'Mapa final'!#REF!="Menor"),CONCATENATE("R",'Mapa final'!#REF!),"")</f>
        <v>#ERROR!</v>
      </c>
      <c r="Q44" s="129"/>
      <c r="R44" s="170" t="str">
        <f>IF(AND('Mapa final'!$H$46="Muy Baja",'Mapa final'!$L$46="Menor"),CONCATENATE("R",'Mapa final'!$A$46),"")</f>
        <v/>
      </c>
      <c r="S44" s="129"/>
      <c r="T44" s="170" t="str">
        <f>IF(AND('Mapa final'!$H$52="Muy Baja",'Mapa final'!$L$52="Menor"),CONCATENATE("R",'Mapa final'!$A$52),"")</f>
        <v/>
      </c>
      <c r="U44" s="137"/>
      <c r="V44" s="163" t="str">
        <f>IF(AND('Mapa final'!#REF!="Muy Baja",'Mapa final'!#REF!="Moderado"),CONCATENATE("R",'Mapa final'!#REF!),"")</f>
        <v>#ERROR!</v>
      </c>
      <c r="W44" s="129"/>
      <c r="X44" s="164" t="str">
        <f>IF(AND('Mapa final'!$H$46="Muy Baja",'Mapa final'!$L$46="Moderado"),CONCATENATE("R",'Mapa final'!$A$46),"")</f>
        <v/>
      </c>
      <c r="Y44" s="129"/>
      <c r="Z44" s="164" t="str">
        <f>IF(AND('Mapa final'!$H$52="Muy Baja",'Mapa final'!$L$52="Moderado"),CONCATENATE("R",'Mapa final'!$A$52),"")</f>
        <v/>
      </c>
      <c r="AA44" s="137"/>
      <c r="AB44" s="151" t="str">
        <f>IF(AND('Mapa final'!#REF!="Muy Baja",'Mapa final'!#REF!="Mayor"),CONCATENATE("R",'Mapa final'!#REF!),"")</f>
        <v>#ERROR!</v>
      </c>
      <c r="AC44" s="129"/>
      <c r="AD44" s="152" t="str">
        <f>IF(AND('Mapa final'!$H$46="Muy Baja",'Mapa final'!$L$46="Mayor"),CONCATENATE("R",'Mapa final'!$A$46),"")</f>
        <v/>
      </c>
      <c r="AE44" s="129"/>
      <c r="AF44" s="152" t="str">
        <f>IF(AND('Mapa final'!$H$52="Muy Baja",'Mapa final'!$L$52="Mayor"),CONCATENATE("R",'Mapa final'!$A$52),"")</f>
        <v/>
      </c>
      <c r="AG44" s="137"/>
      <c r="AH44" s="153" t="str">
        <f>IF(AND('Mapa final'!#REF!="Muy Baja",'Mapa final'!#REF!="Catastrófico"),CONCATENATE("R",'Mapa final'!#REF!),"")</f>
        <v>#ERROR!</v>
      </c>
      <c r="AI44" s="129"/>
      <c r="AJ44" s="154" t="str">
        <f>IF(AND('Mapa final'!$H$46="Muy Baja",'Mapa final'!$L$46="Catastrófico"),CONCATENATE("R",'Mapa final'!$A$46),"")</f>
        <v/>
      </c>
      <c r="AK44" s="129"/>
      <c r="AL44" s="154" t="str">
        <f>IF(AND('Mapa final'!$H$52="Muy Baja",'Mapa final'!$L$52="Catastrófico"),CONCATENATE("R",'Mapa final'!$A$52),"")</f>
        <v/>
      </c>
      <c r="AM44" s="137"/>
      <c r="AN44" s="130"/>
      <c r="AO44" s="130"/>
      <c r="AP44" s="130"/>
      <c r="AQ44" s="130"/>
      <c r="AR44" s="130"/>
      <c r="AS44" s="130"/>
      <c r="AT44" s="130"/>
    </row>
    <row r="45" ht="15.75" customHeight="1">
      <c r="B45" s="133"/>
      <c r="C45" s="134"/>
      <c r="D45" s="148"/>
      <c r="E45" s="15"/>
      <c r="F45" s="11"/>
      <c r="G45" s="11"/>
      <c r="H45" s="11"/>
      <c r="I45" s="12"/>
      <c r="J45" s="15"/>
      <c r="K45" s="155"/>
      <c r="L45" s="156"/>
      <c r="M45" s="155"/>
      <c r="N45" s="156"/>
      <c r="O45" s="12"/>
      <c r="P45" s="15"/>
      <c r="Q45" s="155"/>
      <c r="R45" s="156"/>
      <c r="S45" s="155"/>
      <c r="T45" s="156"/>
      <c r="U45" s="12"/>
      <c r="V45" s="15"/>
      <c r="W45" s="155"/>
      <c r="X45" s="156"/>
      <c r="Y45" s="155"/>
      <c r="Z45" s="156"/>
      <c r="AA45" s="12"/>
      <c r="AB45" s="15"/>
      <c r="AC45" s="155"/>
      <c r="AD45" s="156"/>
      <c r="AE45" s="155"/>
      <c r="AF45" s="156"/>
      <c r="AG45" s="12"/>
      <c r="AH45" s="15"/>
      <c r="AI45" s="155"/>
      <c r="AJ45" s="156"/>
      <c r="AK45" s="155"/>
      <c r="AL45" s="156"/>
      <c r="AM45" s="12"/>
      <c r="AN45" s="130"/>
      <c r="AO45" s="130"/>
      <c r="AP45" s="130"/>
      <c r="AQ45" s="130"/>
      <c r="AR45" s="130"/>
      <c r="AS45" s="130"/>
      <c r="AT45" s="130"/>
    </row>
    <row r="46" ht="15.75" customHeight="1">
      <c r="B46" s="130"/>
      <c r="C46" s="130"/>
      <c r="D46" s="130"/>
      <c r="E46" s="130"/>
      <c r="F46" s="130"/>
      <c r="G46" s="130"/>
      <c r="H46" s="130"/>
      <c r="I46" s="130"/>
      <c r="J46" s="138" t="s">
        <v>160</v>
      </c>
      <c r="K46" s="2"/>
      <c r="L46" s="2"/>
      <c r="M46" s="2"/>
      <c r="N46" s="2"/>
      <c r="O46" s="3"/>
      <c r="P46" s="138" t="s">
        <v>161</v>
      </c>
      <c r="Q46" s="2"/>
      <c r="R46" s="2"/>
      <c r="S46" s="2"/>
      <c r="T46" s="2"/>
      <c r="U46" s="3"/>
      <c r="V46" s="138" t="s">
        <v>162</v>
      </c>
      <c r="W46" s="2"/>
      <c r="X46" s="2"/>
      <c r="Y46" s="2"/>
      <c r="Z46" s="2"/>
      <c r="AA46" s="3"/>
      <c r="AB46" s="138" t="s">
        <v>163</v>
      </c>
      <c r="AC46" s="2"/>
      <c r="AD46" s="2"/>
      <c r="AE46" s="2"/>
      <c r="AF46" s="2"/>
      <c r="AG46" s="3"/>
      <c r="AH46" s="138" t="s">
        <v>164</v>
      </c>
      <c r="AI46" s="2"/>
      <c r="AJ46" s="2"/>
      <c r="AK46" s="2"/>
      <c r="AL46" s="2"/>
      <c r="AM46" s="3"/>
      <c r="AN46" s="130"/>
      <c r="AO46" s="130"/>
      <c r="AP46" s="130"/>
      <c r="AQ46" s="130"/>
      <c r="AR46" s="130"/>
      <c r="AS46" s="130"/>
      <c r="AT46" s="130"/>
    </row>
    <row r="47" ht="15.75" customHeight="1">
      <c r="B47" s="130"/>
      <c r="C47" s="130"/>
      <c r="D47" s="130"/>
      <c r="E47" s="130"/>
      <c r="F47" s="130"/>
      <c r="G47" s="130"/>
      <c r="H47" s="130"/>
      <c r="I47" s="130"/>
      <c r="J47" s="7"/>
      <c r="O47" s="8"/>
      <c r="P47" s="7"/>
      <c r="U47" s="8"/>
      <c r="V47" s="7"/>
      <c r="AA47" s="8"/>
      <c r="AB47" s="7"/>
      <c r="AG47" s="8"/>
      <c r="AH47" s="7"/>
      <c r="AM47" s="8"/>
      <c r="AN47" s="130"/>
      <c r="AO47" s="130"/>
      <c r="AP47" s="130"/>
      <c r="AQ47" s="130"/>
      <c r="AR47" s="130"/>
      <c r="AS47" s="130"/>
      <c r="AT47" s="130"/>
    </row>
    <row r="48" ht="15.75" customHeight="1">
      <c r="B48" s="130"/>
      <c r="C48" s="130"/>
      <c r="D48" s="130"/>
      <c r="E48" s="130"/>
      <c r="F48" s="130"/>
      <c r="G48" s="130"/>
      <c r="H48" s="130"/>
      <c r="I48" s="130"/>
      <c r="J48" s="7"/>
      <c r="O48" s="8"/>
      <c r="P48" s="7"/>
      <c r="U48" s="8"/>
      <c r="V48" s="7"/>
      <c r="AA48" s="8"/>
      <c r="AB48" s="7"/>
      <c r="AG48" s="8"/>
      <c r="AH48" s="7"/>
      <c r="AM48" s="8"/>
      <c r="AN48" s="130"/>
      <c r="AO48" s="130"/>
      <c r="AP48" s="130"/>
      <c r="AQ48" s="130"/>
      <c r="AR48" s="130"/>
      <c r="AS48" s="130"/>
      <c r="AT48" s="130"/>
    </row>
    <row r="49" ht="15.75" customHeight="1">
      <c r="B49" s="130"/>
      <c r="C49" s="130"/>
      <c r="D49" s="130"/>
      <c r="E49" s="130"/>
      <c r="F49" s="130"/>
      <c r="G49" s="130"/>
      <c r="H49" s="130"/>
      <c r="I49" s="130"/>
      <c r="J49" s="7"/>
      <c r="O49" s="8"/>
      <c r="P49" s="7"/>
      <c r="U49" s="8"/>
      <c r="V49" s="7"/>
      <c r="AA49" s="8"/>
      <c r="AB49" s="7"/>
      <c r="AG49" s="8"/>
      <c r="AH49" s="7"/>
      <c r="AM49" s="8"/>
    </row>
    <row r="50" ht="15.75" customHeight="1">
      <c r="B50" s="130"/>
      <c r="C50" s="130"/>
      <c r="D50" s="130"/>
      <c r="E50" s="130"/>
      <c r="F50" s="130"/>
      <c r="G50" s="130"/>
      <c r="H50" s="130"/>
      <c r="I50" s="130"/>
      <c r="J50" s="7"/>
      <c r="O50" s="8"/>
      <c r="P50" s="7"/>
      <c r="U50" s="8"/>
      <c r="V50" s="7"/>
      <c r="AA50" s="8"/>
      <c r="AB50" s="7"/>
      <c r="AG50" s="8"/>
      <c r="AH50" s="7"/>
      <c r="AM50" s="8"/>
    </row>
    <row r="51" ht="15.75" customHeight="1">
      <c r="B51" s="130"/>
      <c r="C51" s="130"/>
      <c r="D51" s="130"/>
      <c r="E51" s="130"/>
      <c r="F51" s="130"/>
      <c r="G51" s="130"/>
      <c r="H51" s="130"/>
      <c r="I51" s="130"/>
      <c r="J51" s="15"/>
      <c r="K51" s="11"/>
      <c r="L51" s="11"/>
      <c r="M51" s="11"/>
      <c r="N51" s="11"/>
      <c r="O51" s="12"/>
      <c r="P51" s="15"/>
      <c r="Q51" s="11"/>
      <c r="R51" s="11"/>
      <c r="S51" s="11"/>
      <c r="T51" s="11"/>
      <c r="U51" s="12"/>
      <c r="V51" s="15"/>
      <c r="W51" s="11"/>
      <c r="X51" s="11"/>
      <c r="Y51" s="11"/>
      <c r="Z51" s="11"/>
      <c r="AA51" s="12"/>
      <c r="AB51" s="15"/>
      <c r="AC51" s="11"/>
      <c r="AD51" s="11"/>
      <c r="AE51" s="11"/>
      <c r="AF51" s="11"/>
      <c r="AG51" s="12"/>
      <c r="AH51" s="15"/>
      <c r="AI51" s="11"/>
      <c r="AJ51" s="11"/>
      <c r="AK51" s="11"/>
      <c r="AL51" s="11"/>
      <c r="AM51" s="12"/>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38"/>
    <col customWidth="1" min="2" max="18" width="5.0"/>
    <col customWidth="1" min="19" max="19" width="7.38"/>
    <col customWidth="1" min="20" max="23" width="5.0"/>
    <col customWidth="1" min="24" max="24" width="7.5"/>
    <col customWidth="1" min="25" max="26" width="5.0"/>
    <col customWidth="1" min="27" max="27" width="9.38"/>
    <col customWidth="1" min="28" max="28" width="5.0"/>
    <col customWidth="1" min="29" max="29" width="6.5"/>
    <col customWidth="1" min="30" max="33" width="5.0"/>
    <col customWidth="1" min="34" max="34" width="7.5"/>
    <col customWidth="1" min="35" max="39" width="5.0"/>
    <col customWidth="1" min="40" max="40" width="9.38"/>
    <col customWidth="1" min="41" max="46" width="5.0"/>
  </cols>
  <sheetData>
    <row r="2" ht="18.0" customHeight="1">
      <c r="B2" s="171" t="s">
        <v>165</v>
      </c>
      <c r="J2" s="127" t="s">
        <v>23</v>
      </c>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9"/>
      <c r="AN2" s="130"/>
      <c r="AO2" s="130"/>
      <c r="AP2" s="130"/>
      <c r="AQ2" s="130"/>
      <c r="AR2" s="130"/>
      <c r="AS2" s="130"/>
      <c r="AT2" s="130"/>
    </row>
    <row r="3" ht="18.75" customHeight="1">
      <c r="J3" s="131"/>
      <c r="AM3" s="132"/>
      <c r="AN3" s="130"/>
      <c r="AO3" s="130"/>
      <c r="AP3" s="130"/>
      <c r="AQ3" s="130"/>
      <c r="AR3" s="130"/>
      <c r="AS3" s="130"/>
      <c r="AT3" s="130"/>
    </row>
    <row r="4" ht="15.0" customHeight="1">
      <c r="J4" s="133"/>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5"/>
      <c r="AN4" s="130"/>
      <c r="AO4" s="130"/>
      <c r="AP4" s="130"/>
      <c r="AQ4" s="130"/>
      <c r="AR4" s="130"/>
      <c r="AS4" s="130"/>
      <c r="AT4" s="130"/>
    </row>
    <row r="5">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row>
    <row r="6" ht="15.0" customHeight="1">
      <c r="B6" s="136" t="s">
        <v>150</v>
      </c>
      <c r="C6" s="128"/>
      <c r="D6" s="137"/>
      <c r="E6" s="172" t="s">
        <v>151</v>
      </c>
      <c r="F6" s="2"/>
      <c r="G6" s="2"/>
      <c r="H6" s="2"/>
      <c r="I6" s="3"/>
      <c r="J6" s="173" t="str">
        <f>IF(AND('Mapa final'!$Y$16="Muy Alta",'Mapa final'!$AA$16="Leve"),CONCATENATE("R1C",'Mapa final'!$O$16),"")</f>
        <v/>
      </c>
      <c r="K6" s="174" t="str">
        <f>IF(AND('Mapa final'!$Y$17="Muy Alta",'Mapa final'!$AA$17="Leve"),CONCATENATE("R1C",'Mapa final'!$O$17),"")</f>
        <v/>
      </c>
      <c r="L6" s="174" t="str">
        <f>IF(AND('Mapa final'!$Y$18="Muy Alta",'Mapa final'!$AA$18="Leve"),CONCATENATE("R1C",'Mapa final'!$O$18),"")</f>
        <v/>
      </c>
      <c r="M6" s="174" t="str">
        <f>IF(AND('Mapa final'!#REF!="Muy Alta",'Mapa final'!#REF!="Leve"),CONCATENATE("R1C",'Mapa final'!#REF!),"")</f>
        <v>#ERROR!</v>
      </c>
      <c r="N6" s="174" t="str">
        <f>IF(AND('Mapa final'!#REF!="Muy Alta",'Mapa final'!#REF!="Leve"),CONCATENATE("R1C",'Mapa final'!#REF!),"")</f>
        <v>#ERROR!</v>
      </c>
      <c r="O6" s="175" t="str">
        <f>IF(AND('Mapa final'!#REF!="Muy Alta",'Mapa final'!#REF!="Leve"),CONCATENATE("R1C",'Mapa final'!#REF!),"")</f>
        <v>#ERROR!</v>
      </c>
      <c r="P6" s="173" t="str">
        <f>IF(AND('Mapa final'!$Y$16="Muy Alta",'Mapa final'!$AA$16="Menor"),CONCATENATE("R1C",'Mapa final'!$O$16),"")</f>
        <v/>
      </c>
      <c r="Q6" s="174" t="str">
        <f>IF(AND('Mapa final'!$Y$17="Muy Alta",'Mapa final'!$AA$17="Menor"),CONCATENATE("R1C",'Mapa final'!$O$17),"")</f>
        <v/>
      </c>
      <c r="R6" s="174" t="str">
        <f>IF(AND('Mapa final'!$Y$18="Muy Alta",'Mapa final'!$AA$18="Menor"),CONCATENATE("R1C",'Mapa final'!$O$18),"")</f>
        <v/>
      </c>
      <c r="S6" s="174" t="str">
        <f>IF(AND('Mapa final'!#REF!="Muy Alta",'Mapa final'!#REF!="Menor"),CONCATENATE("R1C",'Mapa final'!#REF!),"")</f>
        <v>#ERROR!</v>
      </c>
      <c r="T6" s="174" t="str">
        <f>IF(AND('Mapa final'!#REF!="Muy Alta",'Mapa final'!#REF!="Menor"),CONCATENATE("R1C",'Mapa final'!#REF!),"")</f>
        <v>#ERROR!</v>
      </c>
      <c r="U6" s="175" t="str">
        <f>IF(AND('Mapa final'!#REF!="Muy Alta",'Mapa final'!#REF!="Menor"),CONCATENATE("R1C",'Mapa final'!#REF!),"")</f>
        <v>#ERROR!</v>
      </c>
      <c r="V6" s="173" t="str">
        <f>IF(AND('Mapa final'!$Y$16="Muy Alta",'Mapa final'!$AA$16="Moderado"),CONCATENATE("R1C",'Mapa final'!$O$16),"")</f>
        <v/>
      </c>
      <c r="W6" s="174" t="str">
        <f>IF(AND('Mapa final'!$Y$17="Muy Alta",'Mapa final'!$AA$17="Moderado"),CONCATENATE("R1C",'Mapa final'!$O$17),"")</f>
        <v/>
      </c>
      <c r="X6" s="174" t="str">
        <f>IF(AND('Mapa final'!$Y$18="Muy Alta",'Mapa final'!$AA$18="Moderado"),CONCATENATE("R1C",'Mapa final'!$O$18),"")</f>
        <v/>
      </c>
      <c r="Y6" s="174" t="str">
        <f>IF(AND('Mapa final'!#REF!="Muy Alta",'Mapa final'!#REF!="Moderado"),CONCATENATE("R1C",'Mapa final'!#REF!),"")</f>
        <v>#ERROR!</v>
      </c>
      <c r="Z6" s="174" t="str">
        <f>IF(AND('Mapa final'!#REF!="Muy Alta",'Mapa final'!#REF!="Moderado"),CONCATENATE("R1C",'Mapa final'!#REF!),"")</f>
        <v>#ERROR!</v>
      </c>
      <c r="AA6" s="175" t="str">
        <f>IF(AND('Mapa final'!#REF!="Muy Alta",'Mapa final'!#REF!="Moderado"),CONCATENATE("R1C",'Mapa final'!#REF!),"")</f>
        <v>#ERROR!</v>
      </c>
      <c r="AB6" s="173" t="str">
        <f>IF(AND('Mapa final'!$Y$16="Muy Alta",'Mapa final'!$AA$16="Mayor"),CONCATENATE("R1C",'Mapa final'!$O$16),"")</f>
        <v/>
      </c>
      <c r="AC6" s="174" t="str">
        <f>IF(AND('Mapa final'!$Y$17="Muy Alta",'Mapa final'!$AA$17="Mayor"),CONCATENATE("R1C",'Mapa final'!$O$17),"")</f>
        <v/>
      </c>
      <c r="AD6" s="174" t="str">
        <f>IF(AND('Mapa final'!$Y$18="Muy Alta",'Mapa final'!$AA$18="Mayor"),CONCATENATE("R1C",'Mapa final'!$O$18),"")</f>
        <v/>
      </c>
      <c r="AE6" s="174" t="str">
        <f>IF(AND('Mapa final'!#REF!="Muy Alta",'Mapa final'!#REF!="Mayor"),CONCATENATE("R1C",'Mapa final'!#REF!),"")</f>
        <v>#ERROR!</v>
      </c>
      <c r="AF6" s="174" t="str">
        <f>IF(AND('Mapa final'!#REF!="Muy Alta",'Mapa final'!#REF!="Mayor"),CONCATENATE("R1C",'Mapa final'!#REF!),"")</f>
        <v>#ERROR!</v>
      </c>
      <c r="AG6" s="175" t="str">
        <f>IF(AND('Mapa final'!#REF!="Muy Alta",'Mapa final'!#REF!="Mayor"),CONCATENATE("R1C",'Mapa final'!#REF!),"")</f>
        <v>#ERROR!</v>
      </c>
      <c r="AH6" s="176" t="str">
        <f>IF(AND('Mapa final'!$Y$16="Muy Alta",'Mapa final'!$AA$16="Catastrófico"),CONCATENATE("R1C",'Mapa final'!$O$16),"")</f>
        <v/>
      </c>
      <c r="AI6" s="177" t="str">
        <f>IF(AND('Mapa final'!$Y$17="Muy Alta",'Mapa final'!$AA$17="Catastrófico"),CONCATENATE("R1C",'Mapa final'!$O$17),"")</f>
        <v/>
      </c>
      <c r="AJ6" s="177" t="str">
        <f>IF(AND('Mapa final'!$Y$18="Muy Alta",'Mapa final'!$AA$18="Catastrófico"),CONCATENATE("R1C",'Mapa final'!$O$18),"")</f>
        <v/>
      </c>
      <c r="AK6" s="177" t="str">
        <f>IF(AND('Mapa final'!#REF!="Muy Alta",'Mapa final'!#REF!="Catastrófico"),CONCATENATE("R1C",'Mapa final'!#REF!),"")</f>
        <v>#ERROR!</v>
      </c>
      <c r="AL6" s="177" t="str">
        <f>IF(AND('Mapa final'!#REF!="Muy Alta",'Mapa final'!#REF!="Catastrófico"),CONCATENATE("R1C",'Mapa final'!#REF!),"")</f>
        <v>#ERROR!</v>
      </c>
      <c r="AM6" s="178" t="str">
        <f>IF(AND('Mapa final'!#REF!="Muy Alta",'Mapa final'!#REF!="Catastrófico"),CONCATENATE("R1C",'Mapa final'!#REF!),"")</f>
        <v>#ERROR!</v>
      </c>
      <c r="AN6" s="130"/>
      <c r="AO6" s="179" t="s">
        <v>152</v>
      </c>
      <c r="AP6" s="145"/>
      <c r="AQ6" s="145"/>
      <c r="AR6" s="145"/>
      <c r="AS6" s="145"/>
      <c r="AT6" s="146"/>
    </row>
    <row r="7" ht="15.0" customHeight="1">
      <c r="B7" s="131"/>
      <c r="D7" s="8"/>
      <c r="E7" s="7"/>
      <c r="I7" s="8"/>
      <c r="J7" s="180" t="str">
        <f>IF(AND('Mapa final'!$Y$21="Muy Alta",'Mapa final'!$AA$21="Leve"),CONCATENATE("R2C",'Mapa final'!$O$21),"")</f>
        <v/>
      </c>
      <c r="K7" s="181" t="str">
        <f>IF(AND('Mapa final'!#REF!="Muy Alta",'Mapa final'!#REF!="Leve"),CONCATENATE("R2C",'Mapa final'!#REF!),"")</f>
        <v>#ERROR!</v>
      </c>
      <c r="L7" s="181" t="str">
        <f>IF(AND('Mapa final'!#REF!="Muy Alta",'Mapa final'!#REF!="Leve"),CONCATENATE("R2C",'Mapa final'!#REF!),"")</f>
        <v>#ERROR!</v>
      </c>
      <c r="M7" s="181" t="str">
        <f>IF(AND('Mapa final'!#REF!="Muy Alta",'Mapa final'!#REF!="Leve"),CONCATENATE("R2C",'Mapa final'!#REF!),"")</f>
        <v>#ERROR!</v>
      </c>
      <c r="N7" s="181" t="str">
        <f>IF(AND('Mapa final'!$Y$22="Muy Alta",'Mapa final'!$AA$22="Leve"),CONCATENATE("R2C",'Mapa final'!$O$22),"")</f>
        <v/>
      </c>
      <c r="O7" s="182" t="str">
        <f>IF(AND('Mapa final'!$Y$23="Muy Alta",'Mapa final'!$AA$23="Leve"),CONCATENATE("R2C",'Mapa final'!$O$23),"")</f>
        <v/>
      </c>
      <c r="P7" s="180" t="str">
        <f>IF(AND('Mapa final'!$Y$21="Muy Alta",'Mapa final'!$AA$21="Menor"),CONCATENATE("R2C",'Mapa final'!$O$21),"")</f>
        <v/>
      </c>
      <c r="Q7" s="181" t="str">
        <f>IF(AND('Mapa final'!#REF!="Muy Alta",'Mapa final'!#REF!="Menor"),CONCATENATE("R2C",'Mapa final'!#REF!),"")</f>
        <v>#ERROR!</v>
      </c>
      <c r="R7" s="181" t="str">
        <f>IF(AND('Mapa final'!#REF!="Muy Alta",'Mapa final'!#REF!="Menor"),CONCATENATE("R2C",'Mapa final'!#REF!),"")</f>
        <v>#ERROR!</v>
      </c>
      <c r="S7" s="181" t="str">
        <f>IF(AND('Mapa final'!#REF!="Muy Alta",'Mapa final'!#REF!="Menor"),CONCATENATE("R2C",'Mapa final'!#REF!),"")</f>
        <v>#ERROR!</v>
      </c>
      <c r="T7" s="181" t="str">
        <f>IF(AND('Mapa final'!$Y$22="Muy Alta",'Mapa final'!$AA$22="Menor"),CONCATENATE("R2C",'Mapa final'!$O$22),"")</f>
        <v/>
      </c>
      <c r="U7" s="182" t="str">
        <f>IF(AND('Mapa final'!$Y$23="Muy Alta",'Mapa final'!$AA$23="Menor"),CONCATENATE("R2C",'Mapa final'!$O$23),"")</f>
        <v/>
      </c>
      <c r="V7" s="180" t="str">
        <f>IF(AND('Mapa final'!$Y$21="Muy Alta",'Mapa final'!$AA$21="Moderado"),CONCATENATE("R2C",'Mapa final'!$O$21),"")</f>
        <v/>
      </c>
      <c r="W7" s="181" t="str">
        <f>IF(AND('Mapa final'!#REF!="Muy Alta",'Mapa final'!#REF!="Moderado"),CONCATENATE("R2C",'Mapa final'!#REF!),"")</f>
        <v>#ERROR!</v>
      </c>
      <c r="X7" s="181" t="str">
        <f>IF(AND('Mapa final'!#REF!="Muy Alta",'Mapa final'!#REF!="Moderado"),CONCATENATE("R2C",'Mapa final'!#REF!),"")</f>
        <v>#ERROR!</v>
      </c>
      <c r="Y7" s="181" t="str">
        <f>IF(AND('Mapa final'!#REF!="Muy Alta",'Mapa final'!#REF!="Moderado"),CONCATENATE("R2C",'Mapa final'!#REF!),"")</f>
        <v>#ERROR!</v>
      </c>
      <c r="Z7" s="181" t="str">
        <f>IF(AND('Mapa final'!$Y$22="Muy Alta",'Mapa final'!$AA$22="Moderado"),CONCATENATE("R2C",'Mapa final'!$O$22),"")</f>
        <v/>
      </c>
      <c r="AA7" s="182" t="str">
        <f>IF(AND('Mapa final'!$Y$23="Muy Alta",'Mapa final'!$AA$23="Moderado"),CONCATENATE("R2C",'Mapa final'!$O$23),"")</f>
        <v/>
      </c>
      <c r="AB7" s="180" t="str">
        <f>IF(AND('Mapa final'!$Y$21="Muy Alta",'Mapa final'!$AA$21="Mayor"),CONCATENATE("R2C",'Mapa final'!$O$21),"")</f>
        <v/>
      </c>
      <c r="AC7" s="181" t="str">
        <f>IF(AND('Mapa final'!#REF!="Muy Alta",'Mapa final'!#REF!="Mayor"),CONCATENATE("R2C",'Mapa final'!#REF!),"")</f>
        <v>#ERROR!</v>
      </c>
      <c r="AD7" s="181" t="str">
        <f>IF(AND('Mapa final'!#REF!="Muy Alta",'Mapa final'!#REF!="Mayor"),CONCATENATE("R2C",'Mapa final'!#REF!),"")</f>
        <v>#ERROR!</v>
      </c>
      <c r="AE7" s="181" t="str">
        <f>IF(AND('Mapa final'!#REF!="Muy Alta",'Mapa final'!#REF!="Mayor"),CONCATENATE("R2C",'Mapa final'!#REF!),"")</f>
        <v>#ERROR!</v>
      </c>
      <c r="AF7" s="181" t="str">
        <f>IF(AND('Mapa final'!$Y$22="Muy Alta",'Mapa final'!$AA$22="Mayor"),CONCATENATE("R2C",'Mapa final'!$O$22),"")</f>
        <v/>
      </c>
      <c r="AG7" s="182" t="str">
        <f>IF(AND('Mapa final'!$Y$23="Muy Alta",'Mapa final'!$AA$23="Mayor"),CONCATENATE("R2C",'Mapa final'!$O$23),"")</f>
        <v/>
      </c>
      <c r="AH7" s="183" t="str">
        <f>IF(AND('Mapa final'!$Y$21="Muy Alta",'Mapa final'!$AA$21="Catastrófico"),CONCATENATE("R2C",'Mapa final'!$O$21),"")</f>
        <v/>
      </c>
      <c r="AI7" s="184" t="str">
        <f>IF(AND('Mapa final'!#REF!="Muy Alta",'Mapa final'!#REF!="Catastrófico"),CONCATENATE("R2C",'Mapa final'!#REF!),"")</f>
        <v>#ERROR!</v>
      </c>
      <c r="AJ7" s="184" t="str">
        <f>IF(AND('Mapa final'!#REF!="Muy Alta",'Mapa final'!#REF!="Catastrófico"),CONCATENATE("R2C",'Mapa final'!#REF!),"")</f>
        <v>#ERROR!</v>
      </c>
      <c r="AK7" s="184" t="str">
        <f>IF(AND('Mapa final'!#REF!="Muy Alta",'Mapa final'!#REF!="Catastrófico"),CONCATENATE("R2C",'Mapa final'!#REF!),"")</f>
        <v>#ERROR!</v>
      </c>
      <c r="AL7" s="184" t="str">
        <f>IF(AND('Mapa final'!$Y$22="Muy Alta",'Mapa final'!$AA$22="Catastrófico"),CONCATENATE("R2C",'Mapa final'!$O$22),"")</f>
        <v/>
      </c>
      <c r="AM7" s="185" t="str">
        <f>IF(AND('Mapa final'!$Y$23="Muy Alta",'Mapa final'!$AA$23="Catastrófico"),CONCATENATE("R2C",'Mapa final'!$O$23),"")</f>
        <v/>
      </c>
      <c r="AN7" s="130"/>
      <c r="AO7" s="149"/>
      <c r="AT7" s="150"/>
    </row>
    <row r="8" ht="15.0" customHeight="1">
      <c r="B8" s="131"/>
      <c r="D8" s="8"/>
      <c r="E8" s="7"/>
      <c r="I8" s="8"/>
      <c r="J8" s="180" t="str">
        <f>IF(AND('Mapa final'!$Y$26="Muy Alta",'Mapa final'!$AA$26="Leve"),CONCATENATE("R3C",'Mapa final'!$O$26),"")</f>
        <v/>
      </c>
      <c r="K8" s="181" t="str">
        <f>IF(AND('Mapa final'!$Y$27="Muy Alta",'Mapa final'!$AA$27="Leve"),CONCATENATE("R3C",'Mapa final'!$O$27),"")</f>
        <v/>
      </c>
      <c r="L8" s="181" t="str">
        <f>IF(AND('Mapa final'!$Y$28="Muy Alta",'Mapa final'!$AA$28="Leve"),CONCATENATE("R3C",'Mapa final'!$O$28),"")</f>
        <v/>
      </c>
      <c r="M8" s="181" t="str">
        <f>IF(AND('Mapa final'!#REF!="Muy Alta",'Mapa final'!#REF!="Leve"),CONCATENATE("R3C",'Mapa final'!#REF!),"")</f>
        <v>#ERROR!</v>
      </c>
      <c r="N8" s="181" t="str">
        <f>IF(AND('Mapa final'!#REF!="Muy Alta",'Mapa final'!#REF!="Leve"),CONCATENATE("R3C",'Mapa final'!#REF!),"")</f>
        <v>#ERROR!</v>
      </c>
      <c r="O8" s="182" t="str">
        <f>IF(AND('Mapa final'!#REF!="Muy Alta",'Mapa final'!#REF!="Leve"),CONCATENATE("R3C",'Mapa final'!#REF!),"")</f>
        <v>#ERROR!</v>
      </c>
      <c r="P8" s="180" t="str">
        <f>IF(AND('Mapa final'!$Y$26="Muy Alta",'Mapa final'!$AA$26="Menor"),CONCATENATE("R3C",'Mapa final'!$O$26),"")</f>
        <v/>
      </c>
      <c r="Q8" s="181" t="str">
        <f>IF(AND('Mapa final'!$Y$27="Muy Alta",'Mapa final'!$AA$27="Menor"),CONCATENATE("R3C",'Mapa final'!$O$27),"")</f>
        <v/>
      </c>
      <c r="R8" s="181" t="str">
        <f>IF(AND('Mapa final'!$Y$28="Muy Alta",'Mapa final'!$AA$28="Menor"),CONCATENATE("R3C",'Mapa final'!$O$28),"")</f>
        <v/>
      </c>
      <c r="S8" s="181" t="str">
        <f>IF(AND('Mapa final'!#REF!="Muy Alta",'Mapa final'!#REF!="Menor"),CONCATENATE("R3C",'Mapa final'!#REF!),"")</f>
        <v>#ERROR!</v>
      </c>
      <c r="T8" s="181" t="str">
        <f>IF(AND('Mapa final'!#REF!="Muy Alta",'Mapa final'!#REF!="Menor"),CONCATENATE("R3C",'Mapa final'!#REF!),"")</f>
        <v>#ERROR!</v>
      </c>
      <c r="U8" s="182" t="str">
        <f>IF(AND('Mapa final'!#REF!="Muy Alta",'Mapa final'!#REF!="Menor"),CONCATENATE("R3C",'Mapa final'!#REF!),"")</f>
        <v>#ERROR!</v>
      </c>
      <c r="V8" s="180" t="str">
        <f>IF(AND('Mapa final'!$Y$26="Muy Alta",'Mapa final'!$AA$26="Moderado"),CONCATENATE("R3C",'Mapa final'!$O$26),"")</f>
        <v/>
      </c>
      <c r="W8" s="181" t="str">
        <f>IF(AND('Mapa final'!$Y$27="Muy Alta",'Mapa final'!$AA$27="Moderado"),CONCATENATE("R3C",'Mapa final'!$O$27),"")</f>
        <v/>
      </c>
      <c r="X8" s="181" t="str">
        <f>IF(AND('Mapa final'!$Y$28="Muy Alta",'Mapa final'!$AA$28="Moderado"),CONCATENATE("R3C",'Mapa final'!$O$28),"")</f>
        <v/>
      </c>
      <c r="Y8" s="181" t="str">
        <f>IF(AND('Mapa final'!#REF!="Muy Alta",'Mapa final'!#REF!="Moderado"),CONCATENATE("R3C",'Mapa final'!#REF!),"")</f>
        <v>#ERROR!</v>
      </c>
      <c r="Z8" s="181" t="str">
        <f>IF(AND('Mapa final'!#REF!="Muy Alta",'Mapa final'!#REF!="Moderado"),CONCATENATE("R3C",'Mapa final'!#REF!),"")</f>
        <v>#ERROR!</v>
      </c>
      <c r="AA8" s="182" t="str">
        <f>IF(AND('Mapa final'!#REF!="Muy Alta",'Mapa final'!#REF!="Moderado"),CONCATENATE("R3C",'Mapa final'!#REF!),"")</f>
        <v>#ERROR!</v>
      </c>
      <c r="AB8" s="180" t="str">
        <f>IF(AND('Mapa final'!$Y$26="Muy Alta",'Mapa final'!$AA$26="Mayor"),CONCATENATE("R3C",'Mapa final'!$O$26),"")</f>
        <v/>
      </c>
      <c r="AC8" s="181" t="str">
        <f>IF(AND('Mapa final'!$Y$27="Muy Alta",'Mapa final'!$AA$27="Mayor"),CONCATENATE("R3C",'Mapa final'!$O$27),"")</f>
        <v/>
      </c>
      <c r="AD8" s="181" t="str">
        <f>IF(AND('Mapa final'!$Y$28="Muy Alta",'Mapa final'!$AA$28="Mayor"),CONCATENATE("R3C",'Mapa final'!$O$28),"")</f>
        <v/>
      </c>
      <c r="AE8" s="181" t="str">
        <f>IF(AND('Mapa final'!#REF!="Muy Alta",'Mapa final'!#REF!="Mayor"),CONCATENATE("R3C",'Mapa final'!#REF!),"")</f>
        <v>#ERROR!</v>
      </c>
      <c r="AF8" s="181" t="str">
        <f>IF(AND('Mapa final'!#REF!="Muy Alta",'Mapa final'!#REF!="Mayor"),CONCATENATE("R3C",'Mapa final'!#REF!),"")</f>
        <v>#ERROR!</v>
      </c>
      <c r="AG8" s="182" t="str">
        <f>IF(AND('Mapa final'!#REF!="Muy Alta",'Mapa final'!#REF!="Mayor"),CONCATENATE("R3C",'Mapa final'!#REF!),"")</f>
        <v>#ERROR!</v>
      </c>
      <c r="AH8" s="183" t="str">
        <f>IF(AND('Mapa final'!$Y$26="Muy Alta",'Mapa final'!$AA$26="Catastrófico"),CONCATENATE("R3C",'Mapa final'!$O$26),"")</f>
        <v/>
      </c>
      <c r="AI8" s="184" t="str">
        <f>IF(AND('Mapa final'!$Y$27="Muy Alta",'Mapa final'!$AA$27="Catastrófico"),CONCATENATE("R3C",'Mapa final'!$O$27),"")</f>
        <v/>
      </c>
      <c r="AJ8" s="184" t="str">
        <f>IF(AND('Mapa final'!$Y$28="Muy Alta",'Mapa final'!$AA$28="Catastrófico"),CONCATENATE("R3C",'Mapa final'!$O$28),"")</f>
        <v/>
      </c>
      <c r="AK8" s="184" t="str">
        <f>IF(AND('Mapa final'!#REF!="Muy Alta",'Mapa final'!#REF!="Catastrófico"),CONCATENATE("R3C",'Mapa final'!#REF!),"")</f>
        <v>#ERROR!</v>
      </c>
      <c r="AL8" s="184" t="str">
        <f>IF(AND('Mapa final'!#REF!="Muy Alta",'Mapa final'!#REF!="Catastrófico"),CONCATENATE("R3C",'Mapa final'!#REF!),"")</f>
        <v>#ERROR!</v>
      </c>
      <c r="AM8" s="185" t="str">
        <f>IF(AND('Mapa final'!#REF!="Muy Alta",'Mapa final'!#REF!="Catastrófico"),CONCATENATE("R3C",'Mapa final'!#REF!),"")</f>
        <v>#ERROR!</v>
      </c>
      <c r="AN8" s="130"/>
      <c r="AO8" s="149"/>
      <c r="AT8" s="150"/>
    </row>
    <row r="9" ht="15.0" customHeight="1">
      <c r="B9" s="131"/>
      <c r="D9" s="8"/>
      <c r="E9" s="7"/>
      <c r="I9" s="8"/>
      <c r="J9" s="180" t="str">
        <f>IF(AND('Mapa final'!$Y$31="Muy Alta",'Mapa final'!$AA$31="Leve"),CONCATENATE("R4C",'Mapa final'!$O$31),"")</f>
        <v/>
      </c>
      <c r="K9" s="181" t="str">
        <f>IF(AND('Mapa final'!$Y$32="Muy Alta",'Mapa final'!$AA$32="Leve"),CONCATENATE("R4C",'Mapa final'!$O$32),"")</f>
        <v/>
      </c>
      <c r="L9" s="181" t="str">
        <f>IF(AND('Mapa final'!#REF!="Muy Alta",'Mapa final'!#REF!="Leve"),CONCATENATE("R4C",'Mapa final'!#REF!),"")</f>
        <v>#ERROR!</v>
      </c>
      <c r="M9" s="181" t="str">
        <f>IF(AND('Mapa final'!$Y$33="Muy Alta",'Mapa final'!$AA$33="Leve"),CONCATENATE("R4C",'Mapa final'!$O$33),"")</f>
        <v/>
      </c>
      <c r="N9" s="181" t="str">
        <f>IF(AND('Mapa final'!#REF!="Muy Alta",'Mapa final'!#REF!="Leve"),CONCATENATE("R4C",'Mapa final'!#REF!),"")</f>
        <v>#ERROR!</v>
      </c>
      <c r="O9" s="182" t="str">
        <f>IF(AND('Mapa final'!#REF!="Muy Alta",'Mapa final'!#REF!="Leve"),CONCATENATE("R4C",'Mapa final'!#REF!),"")</f>
        <v>#ERROR!</v>
      </c>
      <c r="P9" s="180" t="str">
        <f>IF(AND('Mapa final'!$Y$31="Muy Alta",'Mapa final'!$AA$31="Menor"),CONCATENATE("R4C",'Mapa final'!$O$31),"")</f>
        <v/>
      </c>
      <c r="Q9" s="181" t="str">
        <f>IF(AND('Mapa final'!$Y$32="Muy Alta",'Mapa final'!$AA$32="Menor"),CONCATENATE("R4C",'Mapa final'!$O$32),"")</f>
        <v/>
      </c>
      <c r="R9" s="181" t="str">
        <f>IF(AND('Mapa final'!#REF!="Muy Alta",'Mapa final'!#REF!="Menor"),CONCATENATE("R4C",'Mapa final'!#REF!),"")</f>
        <v>#ERROR!</v>
      </c>
      <c r="S9" s="181" t="str">
        <f>IF(AND('Mapa final'!$Y$33="Muy Alta",'Mapa final'!$AA$33="Menor"),CONCATENATE("R4C",'Mapa final'!$O$33),"")</f>
        <v/>
      </c>
      <c r="T9" s="181" t="str">
        <f>IF(AND('Mapa final'!#REF!="Muy Alta",'Mapa final'!#REF!="Menor"),CONCATENATE("R4C",'Mapa final'!#REF!),"")</f>
        <v>#ERROR!</v>
      </c>
      <c r="U9" s="182" t="str">
        <f>IF(AND('Mapa final'!#REF!="Muy Alta",'Mapa final'!#REF!="Menor"),CONCATENATE("R4C",'Mapa final'!#REF!),"")</f>
        <v>#ERROR!</v>
      </c>
      <c r="V9" s="180" t="str">
        <f>IF(AND('Mapa final'!$Y$31="Muy Alta",'Mapa final'!$AA$31="Moderado"),CONCATENATE("R4C",'Mapa final'!$O$31),"")</f>
        <v/>
      </c>
      <c r="W9" s="181" t="str">
        <f>IF(AND('Mapa final'!$Y$32="Muy Alta",'Mapa final'!$AA$32="Moderado"),CONCATENATE("R4C",'Mapa final'!$O$32),"")</f>
        <v/>
      </c>
      <c r="X9" s="181" t="str">
        <f>IF(AND('Mapa final'!#REF!="Muy Alta",'Mapa final'!#REF!="Moderado"),CONCATENATE("R4C",'Mapa final'!#REF!),"")</f>
        <v>#ERROR!</v>
      </c>
      <c r="Y9" s="181" t="str">
        <f>IF(AND('Mapa final'!$Y$33="Muy Alta",'Mapa final'!$AA$33="Moderado"),CONCATENATE("R4C",'Mapa final'!$O$33),"")</f>
        <v/>
      </c>
      <c r="Z9" s="181" t="str">
        <f>IF(AND('Mapa final'!#REF!="Muy Alta",'Mapa final'!#REF!="Moderado"),CONCATENATE("R4C",'Mapa final'!#REF!),"")</f>
        <v>#ERROR!</v>
      </c>
      <c r="AA9" s="182" t="str">
        <f>IF(AND('Mapa final'!#REF!="Muy Alta",'Mapa final'!#REF!="Moderado"),CONCATENATE("R4C",'Mapa final'!#REF!),"")</f>
        <v>#ERROR!</v>
      </c>
      <c r="AB9" s="180" t="str">
        <f>IF(AND('Mapa final'!$Y$31="Muy Alta",'Mapa final'!$AA$31="Mayor"),CONCATENATE("R4C",'Mapa final'!$O$31),"")</f>
        <v/>
      </c>
      <c r="AC9" s="181" t="str">
        <f>IF(AND('Mapa final'!$Y$32="Muy Alta",'Mapa final'!$AA$32="Mayor"),CONCATENATE("R4C",'Mapa final'!$O$32),"")</f>
        <v/>
      </c>
      <c r="AD9" s="181" t="str">
        <f>IF(AND('Mapa final'!#REF!="Muy Alta",'Mapa final'!#REF!="Mayor"),CONCATENATE("R4C",'Mapa final'!#REF!),"")</f>
        <v>#ERROR!</v>
      </c>
      <c r="AE9" s="181" t="str">
        <f>IF(AND('Mapa final'!$Y$33="Muy Alta",'Mapa final'!$AA$33="Mayor"),CONCATENATE("R4C",'Mapa final'!$O$33),"")</f>
        <v/>
      </c>
      <c r="AF9" s="181" t="str">
        <f>IF(AND('Mapa final'!#REF!="Muy Alta",'Mapa final'!#REF!="Mayor"),CONCATENATE("R4C",'Mapa final'!#REF!),"")</f>
        <v>#ERROR!</v>
      </c>
      <c r="AG9" s="182" t="str">
        <f>IF(AND('Mapa final'!#REF!="Muy Alta",'Mapa final'!#REF!="Mayor"),CONCATENATE("R4C",'Mapa final'!#REF!),"")</f>
        <v>#ERROR!</v>
      </c>
      <c r="AH9" s="183" t="str">
        <f>IF(AND('Mapa final'!$Y$31="Muy Alta",'Mapa final'!$AA$31="Catastrófico"),CONCATENATE("R4C",'Mapa final'!$O$31),"")</f>
        <v/>
      </c>
      <c r="AI9" s="184" t="str">
        <f>IF(AND('Mapa final'!$Y$32="Muy Alta",'Mapa final'!$AA$32="Catastrófico"),CONCATENATE("R4C",'Mapa final'!$O$32),"")</f>
        <v/>
      </c>
      <c r="AJ9" s="184" t="str">
        <f>IF(AND('Mapa final'!#REF!="Muy Alta",'Mapa final'!#REF!="Catastrófico"),CONCATENATE("R4C",'Mapa final'!#REF!),"")</f>
        <v>#ERROR!</v>
      </c>
      <c r="AK9" s="184" t="str">
        <f>IF(AND('Mapa final'!$Y$33="Muy Alta",'Mapa final'!$AA$33="Catastrófico"),CONCATENATE("R4C",'Mapa final'!$O$33),"")</f>
        <v/>
      </c>
      <c r="AL9" s="184" t="str">
        <f>IF(AND('Mapa final'!#REF!="Muy Alta",'Mapa final'!#REF!="Catastrófico"),CONCATENATE("R4C",'Mapa final'!#REF!),"")</f>
        <v>#ERROR!</v>
      </c>
      <c r="AM9" s="185" t="str">
        <f>IF(AND('Mapa final'!#REF!="Muy Alta",'Mapa final'!#REF!="Catastrófico"),CONCATENATE("R4C",'Mapa final'!#REF!),"")</f>
        <v>#ERROR!</v>
      </c>
      <c r="AN9" s="130"/>
      <c r="AO9" s="149"/>
      <c r="AT9" s="150"/>
    </row>
    <row r="10" ht="15.0" customHeight="1">
      <c r="B10" s="131"/>
      <c r="D10" s="8"/>
      <c r="E10" s="7"/>
      <c r="I10" s="8"/>
      <c r="J10" s="180" t="str">
        <f>IF(AND('Mapa final'!$Y$36="Muy Alta",'Mapa final'!$AA$36="Leve"),CONCATENATE("R5C",'Mapa final'!$O$36),"")</f>
        <v/>
      </c>
      <c r="K10" s="181" t="str">
        <f>IF(AND('Mapa final'!$Y$37="Muy Alta",'Mapa final'!$AA$37="Leve"),CONCATENATE("R5C",'Mapa final'!$O$37),"")</f>
        <v/>
      </c>
      <c r="L10" s="181" t="str">
        <f>IF(AND('Mapa final'!$Y$38="Muy Alta",'Mapa final'!$AA$38="Leve"),CONCATENATE("R5C",'Mapa final'!$O$38),"")</f>
        <v/>
      </c>
      <c r="M10" s="181" t="str">
        <f>IF(AND('Mapa final'!#REF!="Muy Alta",'Mapa final'!#REF!="Leve"),CONCATENATE("R5C",'Mapa final'!#REF!),"")</f>
        <v>#ERROR!</v>
      </c>
      <c r="N10" s="181" t="str">
        <f>IF(AND('Mapa final'!#REF!="Muy Alta",'Mapa final'!#REF!="Leve"),CONCATENATE("R5C",'Mapa final'!#REF!),"")</f>
        <v>#ERROR!</v>
      </c>
      <c r="O10" s="182" t="str">
        <f>IF(AND('Mapa final'!#REF!="Muy Alta",'Mapa final'!#REF!="Leve"),CONCATENATE("R5C",'Mapa final'!#REF!),"")</f>
        <v>#ERROR!</v>
      </c>
      <c r="P10" s="180" t="str">
        <f>IF(AND('Mapa final'!$Y$36="Muy Alta",'Mapa final'!$AA$36="Menor"),CONCATENATE("R5C",'Mapa final'!$O$36),"")</f>
        <v/>
      </c>
      <c r="Q10" s="181" t="str">
        <f>IF(AND('Mapa final'!$Y$37="Muy Alta",'Mapa final'!$AA$37="Menor"),CONCATENATE("R5C",'Mapa final'!$O$37),"")</f>
        <v/>
      </c>
      <c r="R10" s="181" t="str">
        <f>IF(AND('Mapa final'!$Y$38="Muy Alta",'Mapa final'!$AA$38="Menor"),CONCATENATE("R5C",'Mapa final'!$O$38),"")</f>
        <v/>
      </c>
      <c r="S10" s="181" t="str">
        <f>IF(AND('Mapa final'!#REF!="Muy Alta",'Mapa final'!#REF!="Menor"),CONCATENATE("R5C",'Mapa final'!#REF!),"")</f>
        <v>#ERROR!</v>
      </c>
      <c r="T10" s="181" t="str">
        <f>IF(AND('Mapa final'!#REF!="Muy Alta",'Mapa final'!#REF!="Menor"),CONCATENATE("R5C",'Mapa final'!#REF!),"")</f>
        <v>#ERROR!</v>
      </c>
      <c r="U10" s="182" t="str">
        <f>IF(AND('Mapa final'!#REF!="Muy Alta",'Mapa final'!#REF!="Menor"),CONCATENATE("R5C",'Mapa final'!#REF!),"")</f>
        <v>#ERROR!</v>
      </c>
      <c r="V10" s="180" t="str">
        <f>IF(AND('Mapa final'!$Y$36="Muy Alta",'Mapa final'!$AA$36="Moderado"),CONCATENATE("R5C",'Mapa final'!$O$36),"")</f>
        <v/>
      </c>
      <c r="W10" s="181" t="str">
        <f>IF(AND('Mapa final'!$Y$37="Muy Alta",'Mapa final'!$AA$37="Moderado"),CONCATENATE("R5C",'Mapa final'!$O$37),"")</f>
        <v/>
      </c>
      <c r="X10" s="181" t="str">
        <f>IF(AND('Mapa final'!$Y$38="Muy Alta",'Mapa final'!$AA$38="Moderado"),CONCATENATE("R5C",'Mapa final'!$O$38),"")</f>
        <v/>
      </c>
      <c r="Y10" s="181" t="str">
        <f>IF(AND('Mapa final'!#REF!="Muy Alta",'Mapa final'!#REF!="Moderado"),CONCATENATE("R5C",'Mapa final'!#REF!),"")</f>
        <v>#ERROR!</v>
      </c>
      <c r="Z10" s="181" t="str">
        <f>IF(AND('Mapa final'!#REF!="Muy Alta",'Mapa final'!#REF!="Moderado"),CONCATENATE("R5C",'Mapa final'!#REF!),"")</f>
        <v>#ERROR!</v>
      </c>
      <c r="AA10" s="182" t="str">
        <f>IF(AND('Mapa final'!#REF!="Muy Alta",'Mapa final'!#REF!="Moderado"),CONCATENATE("R5C",'Mapa final'!#REF!),"")</f>
        <v>#ERROR!</v>
      </c>
      <c r="AB10" s="180" t="str">
        <f>IF(AND('Mapa final'!$Y$36="Muy Alta",'Mapa final'!$AA$36="Mayor"),CONCATENATE("R5C",'Mapa final'!$O$36),"")</f>
        <v/>
      </c>
      <c r="AC10" s="181" t="str">
        <f>IF(AND('Mapa final'!$Y$37="Muy Alta",'Mapa final'!$AA$37="Mayor"),CONCATENATE("R5C",'Mapa final'!$O$37),"")</f>
        <v/>
      </c>
      <c r="AD10" s="181" t="str">
        <f>IF(AND('Mapa final'!$Y$38="Muy Alta",'Mapa final'!$AA$38="Mayor"),CONCATENATE("R5C",'Mapa final'!$O$38),"")</f>
        <v/>
      </c>
      <c r="AE10" s="181" t="str">
        <f>IF(AND('Mapa final'!#REF!="Muy Alta",'Mapa final'!#REF!="Mayor"),CONCATENATE("R5C",'Mapa final'!#REF!),"")</f>
        <v>#ERROR!</v>
      </c>
      <c r="AF10" s="181" t="str">
        <f>IF(AND('Mapa final'!#REF!="Muy Alta",'Mapa final'!#REF!="Mayor"),CONCATENATE("R5C",'Mapa final'!#REF!),"")</f>
        <v>#ERROR!</v>
      </c>
      <c r="AG10" s="182" t="str">
        <f>IF(AND('Mapa final'!#REF!="Muy Alta",'Mapa final'!#REF!="Mayor"),CONCATENATE("R5C",'Mapa final'!#REF!),"")</f>
        <v>#ERROR!</v>
      </c>
      <c r="AH10" s="183" t="str">
        <f>IF(AND('Mapa final'!$Y$36="Muy Alta",'Mapa final'!$AA$36="Catastrófico"),CONCATENATE("R5C",'Mapa final'!$O$36),"")</f>
        <v/>
      </c>
      <c r="AI10" s="184" t="str">
        <f>IF(AND('Mapa final'!$Y$37="Muy Alta",'Mapa final'!$AA$37="Catastrófico"),CONCATENATE("R5C",'Mapa final'!$O$37),"")</f>
        <v/>
      </c>
      <c r="AJ10" s="184" t="str">
        <f>IF(AND('Mapa final'!$Y$38="Muy Alta",'Mapa final'!$AA$38="Catastrófico"),CONCATENATE("R5C",'Mapa final'!$O$38),"")</f>
        <v/>
      </c>
      <c r="AK10" s="184" t="str">
        <f>IF(AND('Mapa final'!#REF!="Muy Alta",'Mapa final'!#REF!="Catastrófico"),CONCATENATE("R5C",'Mapa final'!#REF!),"")</f>
        <v>#ERROR!</v>
      </c>
      <c r="AL10" s="184" t="str">
        <f>IF(AND('Mapa final'!#REF!="Muy Alta",'Mapa final'!#REF!="Catastrófico"),CONCATENATE("R5C",'Mapa final'!#REF!),"")</f>
        <v>#ERROR!</v>
      </c>
      <c r="AM10" s="185" t="str">
        <f>IF(AND('Mapa final'!#REF!="Muy Alta",'Mapa final'!#REF!="Catastrófico"),CONCATENATE("R5C",'Mapa final'!#REF!),"")</f>
        <v>#ERROR!</v>
      </c>
      <c r="AN10" s="130"/>
      <c r="AO10" s="149"/>
      <c r="AT10" s="150"/>
    </row>
    <row r="11" ht="15.0" customHeight="1">
      <c r="B11" s="131"/>
      <c r="D11" s="8"/>
      <c r="E11" s="7"/>
      <c r="I11" s="8"/>
      <c r="J11" s="180" t="str">
        <f>IF(AND('Mapa final'!$Y$41="Muy Alta",'Mapa final'!$AA$41="Leve"),CONCATENATE("R6C",'Mapa final'!$O$41),"")</f>
        <v/>
      </c>
      <c r="K11" s="181" t="str">
        <f>IF(AND('Mapa final'!$Y$42="Muy Alta",'Mapa final'!$AA$42="Leve"),CONCATENATE("R6C",'Mapa final'!$O$42),"")</f>
        <v/>
      </c>
      <c r="L11" s="181" t="str">
        <f>IF(AND('Mapa final'!$Y$43="Muy Alta",'Mapa final'!$AA$43="Leve"),CONCATENATE("R6C",'Mapa final'!$O$43),"")</f>
        <v/>
      </c>
      <c r="M11" s="181" t="str">
        <f>IF(AND('Mapa final'!#REF!="Muy Alta",'Mapa final'!#REF!="Leve"),CONCATENATE("R6C",'Mapa final'!#REF!),"")</f>
        <v>#ERROR!</v>
      </c>
      <c r="N11" s="181" t="str">
        <f>IF(AND('Mapa final'!#REF!="Muy Alta",'Mapa final'!#REF!="Leve"),CONCATENATE("R6C",'Mapa final'!#REF!),"")</f>
        <v>#ERROR!</v>
      </c>
      <c r="O11" s="182" t="str">
        <f>IF(AND('Mapa final'!#REF!="Muy Alta",'Mapa final'!#REF!="Leve"),CONCATENATE("R6C",'Mapa final'!#REF!),"")</f>
        <v>#ERROR!</v>
      </c>
      <c r="P11" s="180" t="str">
        <f>IF(AND('Mapa final'!$Y$41="Muy Alta",'Mapa final'!$AA$41="Menor"),CONCATENATE("R6C",'Mapa final'!$O$41),"")</f>
        <v/>
      </c>
      <c r="Q11" s="181" t="str">
        <f>IF(AND('Mapa final'!$Y$42="Muy Alta",'Mapa final'!$AA$42="Menor"),CONCATENATE("R6C",'Mapa final'!$O$42),"")</f>
        <v/>
      </c>
      <c r="R11" s="181" t="str">
        <f>IF(AND('Mapa final'!$Y$43="Muy Alta",'Mapa final'!$AA$43="Menor"),CONCATENATE("R6C",'Mapa final'!$O$43),"")</f>
        <v/>
      </c>
      <c r="S11" s="181" t="str">
        <f>IF(AND('Mapa final'!#REF!="Muy Alta",'Mapa final'!#REF!="Menor"),CONCATENATE("R6C",'Mapa final'!#REF!),"")</f>
        <v>#ERROR!</v>
      </c>
      <c r="T11" s="181" t="str">
        <f>IF(AND('Mapa final'!#REF!="Muy Alta",'Mapa final'!#REF!="Menor"),CONCATENATE("R6C",'Mapa final'!#REF!),"")</f>
        <v>#ERROR!</v>
      </c>
      <c r="U11" s="182" t="str">
        <f>IF(AND('Mapa final'!#REF!="Muy Alta",'Mapa final'!#REF!="Menor"),CONCATENATE("R6C",'Mapa final'!#REF!),"")</f>
        <v>#ERROR!</v>
      </c>
      <c r="V11" s="180" t="str">
        <f>IF(AND('Mapa final'!$Y$41="Muy Alta",'Mapa final'!$AA$41="Moderado"),CONCATENATE("R6C",'Mapa final'!$O$41),"")</f>
        <v/>
      </c>
      <c r="W11" s="181" t="str">
        <f>IF(AND('Mapa final'!$Y$42="Muy Alta",'Mapa final'!$AA$42="Moderado"),CONCATENATE("R6C",'Mapa final'!$O$42),"")</f>
        <v/>
      </c>
      <c r="X11" s="181" t="str">
        <f>IF(AND('Mapa final'!$Y$43="Muy Alta",'Mapa final'!$AA$43="Moderado"),CONCATENATE("R6C",'Mapa final'!$O$43),"")</f>
        <v/>
      </c>
      <c r="Y11" s="181" t="str">
        <f>IF(AND('Mapa final'!#REF!="Muy Alta",'Mapa final'!#REF!="Moderado"),CONCATENATE("R6C",'Mapa final'!#REF!),"")</f>
        <v>#ERROR!</v>
      </c>
      <c r="Z11" s="181" t="str">
        <f>IF(AND('Mapa final'!#REF!="Muy Alta",'Mapa final'!#REF!="Moderado"),CONCATENATE("R6C",'Mapa final'!#REF!),"")</f>
        <v>#ERROR!</v>
      </c>
      <c r="AA11" s="182" t="str">
        <f>IF(AND('Mapa final'!#REF!="Muy Alta",'Mapa final'!#REF!="Moderado"),CONCATENATE("R6C",'Mapa final'!#REF!),"")</f>
        <v>#ERROR!</v>
      </c>
      <c r="AB11" s="180" t="str">
        <f>IF(AND('Mapa final'!$Y$41="Muy Alta",'Mapa final'!$AA$41="Mayor"),CONCATENATE("R6C",'Mapa final'!$O$41),"")</f>
        <v/>
      </c>
      <c r="AC11" s="181" t="str">
        <f>IF(AND('Mapa final'!$Y$42="Muy Alta",'Mapa final'!$AA$42="Mayor"),CONCATENATE("R6C",'Mapa final'!$O$42),"")</f>
        <v/>
      </c>
      <c r="AD11" s="181" t="str">
        <f>IF(AND('Mapa final'!$Y$43="Muy Alta",'Mapa final'!$AA$43="Mayor"),CONCATENATE("R6C",'Mapa final'!$O$43),"")</f>
        <v/>
      </c>
      <c r="AE11" s="181" t="str">
        <f>IF(AND('Mapa final'!#REF!="Muy Alta",'Mapa final'!#REF!="Mayor"),CONCATENATE("R6C",'Mapa final'!#REF!),"")</f>
        <v>#ERROR!</v>
      </c>
      <c r="AF11" s="181" t="str">
        <f>IF(AND('Mapa final'!#REF!="Muy Alta",'Mapa final'!#REF!="Mayor"),CONCATENATE("R6C",'Mapa final'!#REF!),"")</f>
        <v>#ERROR!</v>
      </c>
      <c r="AG11" s="182" t="str">
        <f>IF(AND('Mapa final'!#REF!="Muy Alta",'Mapa final'!#REF!="Mayor"),CONCATENATE("R6C",'Mapa final'!#REF!),"")</f>
        <v>#ERROR!</v>
      </c>
      <c r="AH11" s="183" t="str">
        <f>IF(AND('Mapa final'!$Y$41="Muy Alta",'Mapa final'!$AA$41="Catastrófico"),CONCATENATE("R6C",'Mapa final'!$O$41),"")</f>
        <v/>
      </c>
      <c r="AI11" s="184" t="str">
        <f>IF(AND('Mapa final'!$Y$42="Muy Alta",'Mapa final'!$AA$42="Catastrófico"),CONCATENATE("R6C",'Mapa final'!$O$42),"")</f>
        <v/>
      </c>
      <c r="AJ11" s="184" t="str">
        <f>IF(AND('Mapa final'!$Y$43="Muy Alta",'Mapa final'!$AA$43="Catastrófico"),CONCATENATE("R6C",'Mapa final'!$O$43),"")</f>
        <v/>
      </c>
      <c r="AK11" s="184" t="str">
        <f>IF(AND('Mapa final'!#REF!="Muy Alta",'Mapa final'!#REF!="Catastrófico"),CONCATENATE("R6C",'Mapa final'!#REF!),"")</f>
        <v>#ERROR!</v>
      </c>
      <c r="AL11" s="184" t="str">
        <f>IF(AND('Mapa final'!#REF!="Muy Alta",'Mapa final'!#REF!="Catastrófico"),CONCATENATE("R6C",'Mapa final'!#REF!),"")</f>
        <v>#ERROR!</v>
      </c>
      <c r="AM11" s="185" t="str">
        <f>IF(AND('Mapa final'!#REF!="Muy Alta",'Mapa final'!#REF!="Catastrófico"),CONCATENATE("R6C",'Mapa final'!#REF!),"")</f>
        <v>#ERROR!</v>
      </c>
      <c r="AN11" s="130"/>
      <c r="AO11" s="149"/>
      <c r="AT11" s="150"/>
    </row>
    <row r="12" ht="15.0" customHeight="1">
      <c r="B12" s="131"/>
      <c r="D12" s="8"/>
      <c r="E12" s="7"/>
      <c r="I12" s="8"/>
      <c r="J12" s="180" t="str">
        <f>IF(AND('Mapa final'!#REF!="Muy Alta",'Mapa final'!#REF!="Leve"),CONCATENATE("R7C",'Mapa final'!#REF!),"")</f>
        <v>#ERROR!</v>
      </c>
      <c r="K12" s="181" t="str">
        <f>IF(AND('Mapa final'!#REF!="Muy Alta",'Mapa final'!#REF!="Leve"),CONCATENATE("R7C",'Mapa final'!#REF!),"")</f>
        <v>#ERROR!</v>
      </c>
      <c r="L12" s="181" t="str">
        <f>IF(AND('Mapa final'!#REF!="Muy Alta",'Mapa final'!#REF!="Leve"),CONCATENATE("R7C",'Mapa final'!#REF!),"")</f>
        <v>#ERROR!</v>
      </c>
      <c r="M12" s="181" t="str">
        <f>IF(AND('Mapa final'!#REF!="Muy Alta",'Mapa final'!#REF!="Leve"),CONCATENATE("R7C",'Mapa final'!#REF!),"")</f>
        <v>#ERROR!</v>
      </c>
      <c r="N12" s="181" t="str">
        <f>IF(AND('Mapa final'!#REF!="Muy Alta",'Mapa final'!#REF!="Leve"),CONCATENATE("R7C",'Mapa final'!#REF!),"")</f>
        <v>#ERROR!</v>
      </c>
      <c r="O12" s="182" t="str">
        <f>IF(AND('Mapa final'!#REF!="Muy Alta",'Mapa final'!#REF!="Leve"),CONCATENATE("R7C",'Mapa final'!#REF!),"")</f>
        <v>#ERROR!</v>
      </c>
      <c r="P12" s="180" t="str">
        <f>IF(AND('Mapa final'!#REF!="Muy Alta",'Mapa final'!#REF!="Menor"),CONCATENATE("R7C",'Mapa final'!#REF!),"")</f>
        <v>#ERROR!</v>
      </c>
      <c r="Q12" s="181" t="str">
        <f>IF(AND('Mapa final'!#REF!="Muy Alta",'Mapa final'!#REF!="Menor"),CONCATENATE("R7C",'Mapa final'!#REF!),"")</f>
        <v>#ERROR!</v>
      </c>
      <c r="R12" s="181" t="str">
        <f>IF(AND('Mapa final'!#REF!="Muy Alta",'Mapa final'!#REF!="Menor"),CONCATENATE("R7C",'Mapa final'!#REF!),"")</f>
        <v>#ERROR!</v>
      </c>
      <c r="S12" s="181" t="str">
        <f>IF(AND('Mapa final'!#REF!="Muy Alta",'Mapa final'!#REF!="Menor"),CONCATENATE("R7C",'Mapa final'!#REF!),"")</f>
        <v>#ERROR!</v>
      </c>
      <c r="T12" s="181" t="str">
        <f>IF(AND('Mapa final'!#REF!="Muy Alta",'Mapa final'!#REF!="Menor"),CONCATENATE("R7C",'Mapa final'!#REF!),"")</f>
        <v>#ERROR!</v>
      </c>
      <c r="U12" s="182" t="str">
        <f>IF(AND('Mapa final'!#REF!="Muy Alta",'Mapa final'!#REF!="Menor"),CONCATENATE("R7C",'Mapa final'!#REF!),"")</f>
        <v>#ERROR!</v>
      </c>
      <c r="V12" s="180" t="str">
        <f>IF(AND('Mapa final'!#REF!="Muy Alta",'Mapa final'!#REF!="Moderado"),CONCATENATE("R7C",'Mapa final'!#REF!),"")</f>
        <v>#ERROR!</v>
      </c>
      <c r="W12" s="181" t="str">
        <f>IF(AND('Mapa final'!#REF!="Muy Alta",'Mapa final'!#REF!="Moderado"),CONCATENATE("R7C",'Mapa final'!#REF!),"")</f>
        <v>#ERROR!</v>
      </c>
      <c r="X12" s="181" t="str">
        <f>IF(AND('Mapa final'!#REF!="Muy Alta",'Mapa final'!#REF!="Moderado"),CONCATENATE("R7C",'Mapa final'!#REF!),"")</f>
        <v>#ERROR!</v>
      </c>
      <c r="Y12" s="181" t="str">
        <f>IF(AND('Mapa final'!#REF!="Muy Alta",'Mapa final'!#REF!="Moderado"),CONCATENATE("R7C",'Mapa final'!#REF!),"")</f>
        <v>#ERROR!</v>
      </c>
      <c r="Z12" s="181" t="str">
        <f>IF(AND('Mapa final'!#REF!="Muy Alta",'Mapa final'!#REF!="Moderado"),CONCATENATE("R7C",'Mapa final'!#REF!),"")</f>
        <v>#ERROR!</v>
      </c>
      <c r="AA12" s="182" t="str">
        <f>IF(AND('Mapa final'!#REF!="Muy Alta",'Mapa final'!#REF!="Moderado"),CONCATENATE("R7C",'Mapa final'!#REF!),"")</f>
        <v>#ERROR!</v>
      </c>
      <c r="AB12" s="180" t="str">
        <f>IF(AND('Mapa final'!#REF!="Muy Alta",'Mapa final'!#REF!="Mayor"),CONCATENATE("R7C",'Mapa final'!#REF!),"")</f>
        <v>#ERROR!</v>
      </c>
      <c r="AC12" s="181" t="str">
        <f>IF(AND('Mapa final'!#REF!="Muy Alta",'Mapa final'!#REF!="Mayor"),CONCATENATE("R7C",'Mapa final'!#REF!),"")</f>
        <v>#ERROR!</v>
      </c>
      <c r="AD12" s="181" t="str">
        <f>IF(AND('Mapa final'!#REF!="Muy Alta",'Mapa final'!#REF!="Mayor"),CONCATENATE("R7C",'Mapa final'!#REF!),"")</f>
        <v>#ERROR!</v>
      </c>
      <c r="AE12" s="181" t="str">
        <f>IF(AND('Mapa final'!#REF!="Muy Alta",'Mapa final'!#REF!="Mayor"),CONCATENATE("R7C",'Mapa final'!#REF!),"")</f>
        <v>#ERROR!</v>
      </c>
      <c r="AF12" s="181" t="str">
        <f>IF(AND('Mapa final'!#REF!="Muy Alta",'Mapa final'!#REF!="Mayor"),CONCATENATE("R7C",'Mapa final'!#REF!),"")</f>
        <v>#ERROR!</v>
      </c>
      <c r="AG12" s="182" t="str">
        <f>IF(AND('Mapa final'!#REF!="Muy Alta",'Mapa final'!#REF!="Mayor"),CONCATENATE("R7C",'Mapa final'!#REF!),"")</f>
        <v>#ERROR!</v>
      </c>
      <c r="AH12" s="183" t="str">
        <f>IF(AND('Mapa final'!#REF!="Muy Alta",'Mapa final'!#REF!="Catastrófico"),CONCATENATE("R7C",'Mapa final'!#REF!),"")</f>
        <v>#ERROR!</v>
      </c>
      <c r="AI12" s="184" t="str">
        <f>IF(AND('Mapa final'!#REF!="Muy Alta",'Mapa final'!#REF!="Catastrófico"),CONCATENATE("R7C",'Mapa final'!#REF!),"")</f>
        <v>#ERROR!</v>
      </c>
      <c r="AJ12" s="184" t="str">
        <f>IF(AND('Mapa final'!#REF!="Muy Alta",'Mapa final'!#REF!="Catastrófico"),CONCATENATE("R7C",'Mapa final'!#REF!),"")</f>
        <v>#ERROR!</v>
      </c>
      <c r="AK12" s="184" t="str">
        <f>IF(AND('Mapa final'!#REF!="Muy Alta",'Mapa final'!#REF!="Catastrófico"),CONCATENATE("R7C",'Mapa final'!#REF!),"")</f>
        <v>#ERROR!</v>
      </c>
      <c r="AL12" s="184" t="str">
        <f>IF(AND('Mapa final'!#REF!="Muy Alta",'Mapa final'!#REF!="Catastrófico"),CONCATENATE("R7C",'Mapa final'!#REF!),"")</f>
        <v>#ERROR!</v>
      </c>
      <c r="AM12" s="185" t="str">
        <f>IF(AND('Mapa final'!#REF!="Muy Alta",'Mapa final'!#REF!="Catastrófico"),CONCATENATE("R7C",'Mapa final'!#REF!),"")</f>
        <v>#ERROR!</v>
      </c>
      <c r="AN12" s="130"/>
      <c r="AO12" s="149"/>
      <c r="AT12" s="150"/>
    </row>
    <row r="13" ht="15.0" customHeight="1">
      <c r="B13" s="131"/>
      <c r="D13" s="8"/>
      <c r="E13" s="7"/>
      <c r="I13" s="8"/>
      <c r="J13" s="180" t="str">
        <f>IF(AND('Mapa final'!#REF!="Muy Alta",'Mapa final'!#REF!="Leve"),CONCATENATE("R8C",'Mapa final'!#REF!),"")</f>
        <v>#ERROR!</v>
      </c>
      <c r="K13" s="181" t="str">
        <f>IF(AND('Mapa final'!#REF!="Muy Alta",'Mapa final'!#REF!="Leve"),CONCATENATE("R8C",'Mapa final'!#REF!),"")</f>
        <v>#ERROR!</v>
      </c>
      <c r="L13" s="181" t="str">
        <f>IF(AND('Mapa final'!#REF!="Muy Alta",'Mapa final'!#REF!="Leve"),CONCATENATE("R8C",'Mapa final'!#REF!),"")</f>
        <v>#ERROR!</v>
      </c>
      <c r="M13" s="181" t="str">
        <f>IF(AND('Mapa final'!#REF!="Muy Alta",'Mapa final'!#REF!="Leve"),CONCATENATE("R8C",'Mapa final'!#REF!),"")</f>
        <v>#ERROR!</v>
      </c>
      <c r="N13" s="181" t="str">
        <f>IF(AND('Mapa final'!#REF!="Muy Alta",'Mapa final'!#REF!="Leve"),CONCATENATE("R8C",'Mapa final'!#REF!),"")</f>
        <v>#ERROR!</v>
      </c>
      <c r="O13" s="182" t="str">
        <f>IF(AND('Mapa final'!#REF!="Muy Alta",'Mapa final'!#REF!="Leve"),CONCATENATE("R8C",'Mapa final'!#REF!),"")</f>
        <v>#ERROR!</v>
      </c>
      <c r="P13" s="180" t="str">
        <f>IF(AND('Mapa final'!#REF!="Muy Alta",'Mapa final'!#REF!="Menor"),CONCATENATE("R8C",'Mapa final'!#REF!),"")</f>
        <v>#ERROR!</v>
      </c>
      <c r="Q13" s="181" t="str">
        <f>IF(AND('Mapa final'!#REF!="Muy Alta",'Mapa final'!#REF!="Menor"),CONCATENATE("R8C",'Mapa final'!#REF!),"")</f>
        <v>#ERROR!</v>
      </c>
      <c r="R13" s="181" t="str">
        <f>IF(AND('Mapa final'!#REF!="Muy Alta",'Mapa final'!#REF!="Menor"),CONCATENATE("R8C",'Mapa final'!#REF!),"")</f>
        <v>#ERROR!</v>
      </c>
      <c r="S13" s="181" t="str">
        <f>IF(AND('Mapa final'!#REF!="Muy Alta",'Mapa final'!#REF!="Menor"),CONCATENATE("R8C",'Mapa final'!#REF!),"")</f>
        <v>#ERROR!</v>
      </c>
      <c r="T13" s="181" t="str">
        <f>IF(AND('Mapa final'!#REF!="Muy Alta",'Mapa final'!#REF!="Menor"),CONCATENATE("R8C",'Mapa final'!#REF!),"")</f>
        <v>#ERROR!</v>
      </c>
      <c r="U13" s="182" t="str">
        <f>IF(AND('Mapa final'!#REF!="Muy Alta",'Mapa final'!#REF!="Menor"),CONCATENATE("R8C",'Mapa final'!#REF!),"")</f>
        <v>#ERROR!</v>
      </c>
      <c r="V13" s="180" t="str">
        <f>IF(AND('Mapa final'!#REF!="Muy Alta",'Mapa final'!#REF!="Moderado"),CONCATENATE("R8C",'Mapa final'!#REF!),"")</f>
        <v>#ERROR!</v>
      </c>
      <c r="W13" s="181" t="str">
        <f>IF(AND('Mapa final'!#REF!="Muy Alta",'Mapa final'!#REF!="Moderado"),CONCATENATE("R8C",'Mapa final'!#REF!),"")</f>
        <v>#ERROR!</v>
      </c>
      <c r="X13" s="181" t="str">
        <f>IF(AND('Mapa final'!#REF!="Muy Alta",'Mapa final'!#REF!="Moderado"),CONCATENATE("R8C",'Mapa final'!#REF!),"")</f>
        <v>#ERROR!</v>
      </c>
      <c r="Y13" s="181" t="str">
        <f>IF(AND('Mapa final'!#REF!="Muy Alta",'Mapa final'!#REF!="Moderado"),CONCATENATE("R8C",'Mapa final'!#REF!),"")</f>
        <v>#ERROR!</v>
      </c>
      <c r="Z13" s="181" t="str">
        <f>IF(AND('Mapa final'!#REF!="Muy Alta",'Mapa final'!#REF!="Moderado"),CONCATENATE("R8C",'Mapa final'!#REF!),"")</f>
        <v>#ERROR!</v>
      </c>
      <c r="AA13" s="182" t="str">
        <f>IF(AND('Mapa final'!#REF!="Muy Alta",'Mapa final'!#REF!="Moderado"),CONCATENATE("R8C",'Mapa final'!#REF!),"")</f>
        <v>#ERROR!</v>
      </c>
      <c r="AB13" s="180" t="str">
        <f>IF(AND('Mapa final'!#REF!="Muy Alta",'Mapa final'!#REF!="Mayor"),CONCATENATE("R8C",'Mapa final'!#REF!),"")</f>
        <v>#ERROR!</v>
      </c>
      <c r="AC13" s="181" t="str">
        <f>IF(AND('Mapa final'!#REF!="Muy Alta",'Mapa final'!#REF!="Mayor"),CONCATENATE("R8C",'Mapa final'!#REF!),"")</f>
        <v>#ERROR!</v>
      </c>
      <c r="AD13" s="181" t="str">
        <f>IF(AND('Mapa final'!#REF!="Muy Alta",'Mapa final'!#REF!="Mayor"),CONCATENATE("R8C",'Mapa final'!#REF!),"")</f>
        <v>#ERROR!</v>
      </c>
      <c r="AE13" s="181" t="str">
        <f>IF(AND('Mapa final'!#REF!="Muy Alta",'Mapa final'!#REF!="Mayor"),CONCATENATE("R8C",'Mapa final'!#REF!),"")</f>
        <v>#ERROR!</v>
      </c>
      <c r="AF13" s="181" t="str">
        <f>IF(AND('Mapa final'!#REF!="Muy Alta",'Mapa final'!#REF!="Mayor"),CONCATENATE("R8C",'Mapa final'!#REF!),"")</f>
        <v>#ERROR!</v>
      </c>
      <c r="AG13" s="182" t="str">
        <f>IF(AND('Mapa final'!#REF!="Muy Alta",'Mapa final'!#REF!="Mayor"),CONCATENATE("R8C",'Mapa final'!#REF!),"")</f>
        <v>#ERROR!</v>
      </c>
      <c r="AH13" s="183" t="str">
        <f>IF(AND('Mapa final'!#REF!="Muy Alta",'Mapa final'!#REF!="Catastrófico"),CONCATENATE("R8C",'Mapa final'!#REF!),"")</f>
        <v>#ERROR!</v>
      </c>
      <c r="AI13" s="184" t="str">
        <f>IF(AND('Mapa final'!#REF!="Muy Alta",'Mapa final'!#REF!="Catastrófico"),CONCATENATE("R8C",'Mapa final'!#REF!),"")</f>
        <v>#ERROR!</v>
      </c>
      <c r="AJ13" s="184" t="str">
        <f>IF(AND('Mapa final'!#REF!="Muy Alta",'Mapa final'!#REF!="Catastrófico"),CONCATENATE("R8C",'Mapa final'!#REF!),"")</f>
        <v>#ERROR!</v>
      </c>
      <c r="AK13" s="184" t="str">
        <f>IF(AND('Mapa final'!#REF!="Muy Alta",'Mapa final'!#REF!="Catastrófico"),CONCATENATE("R8C",'Mapa final'!#REF!),"")</f>
        <v>#ERROR!</v>
      </c>
      <c r="AL13" s="184" t="str">
        <f>IF(AND('Mapa final'!#REF!="Muy Alta",'Mapa final'!#REF!="Catastrófico"),CONCATENATE("R8C",'Mapa final'!#REF!),"")</f>
        <v>#ERROR!</v>
      </c>
      <c r="AM13" s="185" t="str">
        <f>IF(AND('Mapa final'!#REF!="Muy Alta",'Mapa final'!#REF!="Catastrófico"),CONCATENATE("R8C",'Mapa final'!#REF!),"")</f>
        <v>#ERROR!</v>
      </c>
      <c r="AN13" s="130"/>
      <c r="AO13" s="149"/>
      <c r="AT13" s="150"/>
    </row>
    <row r="14" ht="15.0" customHeight="1">
      <c r="B14" s="131"/>
      <c r="D14" s="8"/>
      <c r="E14" s="7"/>
      <c r="I14" s="8"/>
      <c r="J14" s="180" t="str">
        <f>IF(AND('Mapa final'!#REF!="Muy Alta",'Mapa final'!#REF!="Leve"),CONCATENATE("R9C",'Mapa final'!#REF!),"")</f>
        <v>#ERROR!</v>
      </c>
      <c r="K14" s="181" t="str">
        <f>IF(AND('Mapa final'!#REF!="Muy Alta",'Mapa final'!#REF!="Leve"),CONCATENATE("R9C",'Mapa final'!#REF!),"")</f>
        <v>#ERROR!</v>
      </c>
      <c r="L14" s="181" t="str">
        <f>IF(AND('Mapa final'!#REF!="Muy Alta",'Mapa final'!#REF!="Leve"),CONCATENATE("R9C",'Mapa final'!#REF!),"")</f>
        <v>#ERROR!</v>
      </c>
      <c r="M14" s="181" t="str">
        <f>IF(AND('Mapa final'!#REF!="Muy Alta",'Mapa final'!#REF!="Leve"),CONCATENATE("R9C",'Mapa final'!#REF!),"")</f>
        <v>#ERROR!</v>
      </c>
      <c r="N14" s="181" t="str">
        <f>IF(AND('Mapa final'!#REF!="Muy Alta",'Mapa final'!#REF!="Leve"),CONCATENATE("R9C",'Mapa final'!#REF!),"")</f>
        <v>#ERROR!</v>
      </c>
      <c r="O14" s="182" t="str">
        <f>IF(AND('Mapa final'!#REF!="Muy Alta",'Mapa final'!#REF!="Leve"),CONCATENATE("R9C",'Mapa final'!#REF!),"")</f>
        <v>#ERROR!</v>
      </c>
      <c r="P14" s="180" t="str">
        <f>IF(AND('Mapa final'!#REF!="Muy Alta",'Mapa final'!#REF!="Menor"),CONCATENATE("R9C",'Mapa final'!#REF!),"")</f>
        <v>#ERROR!</v>
      </c>
      <c r="Q14" s="181" t="str">
        <f>IF(AND('Mapa final'!#REF!="Muy Alta",'Mapa final'!#REF!="Menor"),CONCATENATE("R9C",'Mapa final'!#REF!),"")</f>
        <v>#ERROR!</v>
      </c>
      <c r="R14" s="181" t="str">
        <f>IF(AND('Mapa final'!#REF!="Muy Alta",'Mapa final'!#REF!="Menor"),CONCATENATE("R9C",'Mapa final'!#REF!),"")</f>
        <v>#ERROR!</v>
      </c>
      <c r="S14" s="181" t="str">
        <f>IF(AND('Mapa final'!#REF!="Muy Alta",'Mapa final'!#REF!="Menor"),CONCATENATE("R9C",'Mapa final'!#REF!),"")</f>
        <v>#ERROR!</v>
      </c>
      <c r="T14" s="181" t="str">
        <f>IF(AND('Mapa final'!#REF!="Muy Alta",'Mapa final'!#REF!="Menor"),CONCATENATE("R9C",'Mapa final'!#REF!),"")</f>
        <v>#ERROR!</v>
      </c>
      <c r="U14" s="182" t="str">
        <f>IF(AND('Mapa final'!#REF!="Muy Alta",'Mapa final'!#REF!="Menor"),CONCATENATE("R9C",'Mapa final'!#REF!),"")</f>
        <v>#ERROR!</v>
      </c>
      <c r="V14" s="180" t="str">
        <f>IF(AND('Mapa final'!#REF!="Muy Alta",'Mapa final'!#REF!="Moderado"),CONCATENATE("R9C",'Mapa final'!#REF!),"")</f>
        <v>#ERROR!</v>
      </c>
      <c r="W14" s="181" t="str">
        <f>IF(AND('Mapa final'!#REF!="Muy Alta",'Mapa final'!#REF!="Moderado"),CONCATENATE("R9C",'Mapa final'!#REF!),"")</f>
        <v>#ERROR!</v>
      </c>
      <c r="X14" s="181" t="str">
        <f>IF(AND('Mapa final'!#REF!="Muy Alta",'Mapa final'!#REF!="Moderado"),CONCATENATE("R9C",'Mapa final'!#REF!),"")</f>
        <v>#ERROR!</v>
      </c>
      <c r="Y14" s="181" t="str">
        <f>IF(AND('Mapa final'!#REF!="Muy Alta",'Mapa final'!#REF!="Moderado"),CONCATENATE("R9C",'Mapa final'!#REF!),"")</f>
        <v>#ERROR!</v>
      </c>
      <c r="Z14" s="181" t="str">
        <f>IF(AND('Mapa final'!#REF!="Muy Alta",'Mapa final'!#REF!="Moderado"),CONCATENATE("R9C",'Mapa final'!#REF!),"")</f>
        <v>#ERROR!</v>
      </c>
      <c r="AA14" s="182" t="str">
        <f>IF(AND('Mapa final'!#REF!="Muy Alta",'Mapa final'!#REF!="Moderado"),CONCATENATE("R9C",'Mapa final'!#REF!),"")</f>
        <v>#ERROR!</v>
      </c>
      <c r="AB14" s="180" t="str">
        <f>IF(AND('Mapa final'!#REF!="Muy Alta",'Mapa final'!#REF!="Mayor"),CONCATENATE("R9C",'Mapa final'!#REF!),"")</f>
        <v>#ERROR!</v>
      </c>
      <c r="AC14" s="181" t="str">
        <f>IF(AND('Mapa final'!#REF!="Muy Alta",'Mapa final'!#REF!="Mayor"),CONCATENATE("R9C",'Mapa final'!#REF!),"")</f>
        <v>#ERROR!</v>
      </c>
      <c r="AD14" s="181" t="str">
        <f>IF(AND('Mapa final'!#REF!="Muy Alta",'Mapa final'!#REF!="Mayor"),CONCATENATE("R9C",'Mapa final'!#REF!),"")</f>
        <v>#ERROR!</v>
      </c>
      <c r="AE14" s="181" t="str">
        <f>IF(AND('Mapa final'!#REF!="Muy Alta",'Mapa final'!#REF!="Mayor"),CONCATENATE("R9C",'Mapa final'!#REF!),"")</f>
        <v>#ERROR!</v>
      </c>
      <c r="AF14" s="181" t="str">
        <f>IF(AND('Mapa final'!#REF!="Muy Alta",'Mapa final'!#REF!="Mayor"),CONCATENATE("R9C",'Mapa final'!#REF!),"")</f>
        <v>#ERROR!</v>
      </c>
      <c r="AG14" s="182" t="str">
        <f>IF(AND('Mapa final'!#REF!="Muy Alta",'Mapa final'!#REF!="Mayor"),CONCATENATE("R9C",'Mapa final'!#REF!),"")</f>
        <v>#ERROR!</v>
      </c>
      <c r="AH14" s="183" t="str">
        <f>IF(AND('Mapa final'!#REF!="Muy Alta",'Mapa final'!#REF!="Catastrófico"),CONCATENATE("R9C",'Mapa final'!#REF!),"")</f>
        <v>#ERROR!</v>
      </c>
      <c r="AI14" s="184" t="str">
        <f>IF(AND('Mapa final'!#REF!="Muy Alta",'Mapa final'!#REF!="Catastrófico"),CONCATENATE("R9C",'Mapa final'!#REF!),"")</f>
        <v>#ERROR!</v>
      </c>
      <c r="AJ14" s="184" t="str">
        <f>IF(AND('Mapa final'!#REF!="Muy Alta",'Mapa final'!#REF!="Catastrófico"),CONCATENATE("R9C",'Mapa final'!#REF!),"")</f>
        <v>#ERROR!</v>
      </c>
      <c r="AK14" s="184" t="str">
        <f>IF(AND('Mapa final'!#REF!="Muy Alta",'Mapa final'!#REF!="Catastrófico"),CONCATENATE("R9C",'Mapa final'!#REF!),"")</f>
        <v>#ERROR!</v>
      </c>
      <c r="AL14" s="184" t="str">
        <f>IF(AND('Mapa final'!#REF!="Muy Alta",'Mapa final'!#REF!="Catastrófico"),CONCATENATE("R9C",'Mapa final'!#REF!),"")</f>
        <v>#ERROR!</v>
      </c>
      <c r="AM14" s="185" t="str">
        <f>IF(AND('Mapa final'!#REF!="Muy Alta",'Mapa final'!#REF!="Catastrófico"),CONCATENATE("R9C",'Mapa final'!#REF!),"")</f>
        <v>#ERROR!</v>
      </c>
      <c r="AN14" s="130"/>
      <c r="AO14" s="149"/>
      <c r="AT14" s="150"/>
    </row>
    <row r="15" ht="15.75" customHeight="1">
      <c r="B15" s="131"/>
      <c r="D15" s="8"/>
      <c r="E15" s="15"/>
      <c r="F15" s="11"/>
      <c r="G15" s="11"/>
      <c r="H15" s="11"/>
      <c r="I15" s="12"/>
      <c r="J15" s="186" t="str">
        <f>IF(AND('Mapa final'!#REF!="Muy Alta",'Mapa final'!#REF!="Leve"),CONCATENATE("R10C",'Mapa final'!#REF!),"")</f>
        <v>#ERROR!</v>
      </c>
      <c r="K15" s="187" t="str">
        <f>IF(AND('Mapa final'!#REF!="Muy Alta",'Mapa final'!#REF!="Leve"),CONCATENATE("R10C",'Mapa final'!#REF!),"")</f>
        <v>#ERROR!</v>
      </c>
      <c r="L15" s="187" t="str">
        <f>IF(AND('Mapa final'!#REF!="Muy Alta",'Mapa final'!#REF!="Leve"),CONCATENATE("R10C",'Mapa final'!#REF!),"")</f>
        <v>#ERROR!</v>
      </c>
      <c r="M15" s="187" t="str">
        <f>IF(AND('Mapa final'!#REF!="Muy Alta",'Mapa final'!#REF!="Leve"),CONCATENATE("R10C",'Mapa final'!#REF!),"")</f>
        <v>#ERROR!</v>
      </c>
      <c r="N15" s="187" t="str">
        <f>IF(AND('Mapa final'!#REF!="Muy Alta",'Mapa final'!#REF!="Leve"),CONCATENATE("R10C",'Mapa final'!#REF!),"")</f>
        <v>#ERROR!</v>
      </c>
      <c r="O15" s="188" t="str">
        <f>IF(AND('Mapa final'!#REF!="Muy Alta",'Mapa final'!#REF!="Leve"),CONCATENATE("R10C",'Mapa final'!#REF!),"")</f>
        <v>#ERROR!</v>
      </c>
      <c r="P15" s="180" t="str">
        <f>IF(AND('Mapa final'!#REF!="Muy Alta",'Mapa final'!#REF!="Menor"),CONCATENATE("R10C",'Mapa final'!#REF!),"")</f>
        <v>#ERROR!</v>
      </c>
      <c r="Q15" s="181" t="str">
        <f>IF(AND('Mapa final'!#REF!="Muy Alta",'Mapa final'!#REF!="Menor"),CONCATENATE("R10C",'Mapa final'!#REF!),"")</f>
        <v>#ERROR!</v>
      </c>
      <c r="R15" s="181" t="str">
        <f>IF(AND('Mapa final'!#REF!="Muy Alta",'Mapa final'!#REF!="Menor"),CONCATENATE("R10C",'Mapa final'!#REF!),"")</f>
        <v>#ERROR!</v>
      </c>
      <c r="S15" s="181" t="str">
        <f>IF(AND('Mapa final'!#REF!="Muy Alta",'Mapa final'!#REF!="Menor"),CONCATENATE("R10C",'Mapa final'!#REF!),"")</f>
        <v>#ERROR!</v>
      </c>
      <c r="T15" s="181" t="str">
        <f>IF(AND('Mapa final'!#REF!="Muy Alta",'Mapa final'!#REF!="Menor"),CONCATENATE("R10C",'Mapa final'!#REF!),"")</f>
        <v>#ERROR!</v>
      </c>
      <c r="U15" s="182" t="str">
        <f>IF(AND('Mapa final'!#REF!="Muy Alta",'Mapa final'!#REF!="Menor"),CONCATENATE("R10C",'Mapa final'!#REF!),"")</f>
        <v>#ERROR!</v>
      </c>
      <c r="V15" s="186" t="str">
        <f>IF(AND('Mapa final'!#REF!="Muy Alta",'Mapa final'!#REF!="Moderado"),CONCATENATE("R10C",'Mapa final'!#REF!),"")</f>
        <v>#ERROR!</v>
      </c>
      <c r="W15" s="187" t="str">
        <f>IF(AND('Mapa final'!#REF!="Muy Alta",'Mapa final'!#REF!="Moderado"),CONCATENATE("R10C",'Mapa final'!#REF!),"")</f>
        <v>#ERROR!</v>
      </c>
      <c r="X15" s="187" t="str">
        <f>IF(AND('Mapa final'!#REF!="Muy Alta",'Mapa final'!#REF!="Moderado"),CONCATENATE("R10C",'Mapa final'!#REF!),"")</f>
        <v>#ERROR!</v>
      </c>
      <c r="Y15" s="187" t="str">
        <f>IF(AND('Mapa final'!#REF!="Muy Alta",'Mapa final'!#REF!="Moderado"),CONCATENATE("R10C",'Mapa final'!#REF!),"")</f>
        <v>#ERROR!</v>
      </c>
      <c r="Z15" s="187" t="str">
        <f>IF(AND('Mapa final'!#REF!="Muy Alta",'Mapa final'!#REF!="Moderado"),CONCATENATE("R10C",'Mapa final'!#REF!),"")</f>
        <v>#ERROR!</v>
      </c>
      <c r="AA15" s="188" t="str">
        <f>IF(AND('Mapa final'!#REF!="Muy Alta",'Mapa final'!#REF!="Moderado"),CONCATENATE("R10C",'Mapa final'!#REF!),"")</f>
        <v>#ERROR!</v>
      </c>
      <c r="AB15" s="180" t="str">
        <f>IF(AND('Mapa final'!#REF!="Muy Alta",'Mapa final'!#REF!="Mayor"),CONCATENATE("R10C",'Mapa final'!#REF!),"")</f>
        <v>#ERROR!</v>
      </c>
      <c r="AC15" s="181" t="str">
        <f>IF(AND('Mapa final'!#REF!="Muy Alta",'Mapa final'!#REF!="Mayor"),CONCATENATE("R10C",'Mapa final'!#REF!),"")</f>
        <v>#ERROR!</v>
      </c>
      <c r="AD15" s="181" t="str">
        <f>IF(AND('Mapa final'!#REF!="Muy Alta",'Mapa final'!#REF!="Mayor"),CONCATENATE("R10C",'Mapa final'!#REF!),"")</f>
        <v>#ERROR!</v>
      </c>
      <c r="AE15" s="181" t="str">
        <f>IF(AND('Mapa final'!#REF!="Muy Alta",'Mapa final'!#REF!="Mayor"),CONCATENATE("R10C",'Mapa final'!#REF!),"")</f>
        <v>#ERROR!</v>
      </c>
      <c r="AF15" s="181" t="str">
        <f>IF(AND('Mapa final'!#REF!="Muy Alta",'Mapa final'!#REF!="Mayor"),CONCATENATE("R10C",'Mapa final'!#REF!),"")</f>
        <v>#ERROR!</v>
      </c>
      <c r="AG15" s="182" t="str">
        <f>IF(AND('Mapa final'!#REF!="Muy Alta",'Mapa final'!#REF!="Mayor"),CONCATENATE("R10C",'Mapa final'!#REF!),"")</f>
        <v>#ERROR!</v>
      </c>
      <c r="AH15" s="189" t="str">
        <f>IF(AND('Mapa final'!#REF!="Muy Alta",'Mapa final'!#REF!="Catastrófico"),CONCATENATE("R10C",'Mapa final'!#REF!),"")</f>
        <v>#ERROR!</v>
      </c>
      <c r="AI15" s="190" t="str">
        <f>IF(AND('Mapa final'!#REF!="Muy Alta",'Mapa final'!#REF!="Catastrófico"),CONCATENATE("R10C",'Mapa final'!#REF!),"")</f>
        <v>#ERROR!</v>
      </c>
      <c r="AJ15" s="190" t="str">
        <f>IF(AND('Mapa final'!#REF!="Muy Alta",'Mapa final'!#REF!="Catastrófico"),CONCATENATE("R10C",'Mapa final'!#REF!),"")</f>
        <v>#ERROR!</v>
      </c>
      <c r="AK15" s="190" t="str">
        <f>IF(AND('Mapa final'!#REF!="Muy Alta",'Mapa final'!#REF!="Catastrófico"),CONCATENATE("R10C",'Mapa final'!#REF!),"")</f>
        <v>#ERROR!</v>
      </c>
      <c r="AL15" s="190" t="str">
        <f>IF(AND('Mapa final'!#REF!="Muy Alta",'Mapa final'!#REF!="Catastrófico"),CONCATENATE("R10C",'Mapa final'!#REF!),"")</f>
        <v>#ERROR!</v>
      </c>
      <c r="AM15" s="191" t="str">
        <f>IF(AND('Mapa final'!#REF!="Muy Alta",'Mapa final'!#REF!="Catastrófico"),CONCATENATE("R10C",'Mapa final'!#REF!),"")</f>
        <v>#ERROR!</v>
      </c>
      <c r="AN15" s="130"/>
      <c r="AO15" s="157"/>
      <c r="AP15" s="158"/>
      <c r="AQ15" s="158"/>
      <c r="AR15" s="158"/>
      <c r="AS15" s="158"/>
      <c r="AT15" s="159"/>
    </row>
    <row r="16" ht="15.0" customHeight="1">
      <c r="B16" s="131"/>
      <c r="D16" s="8"/>
      <c r="E16" s="172" t="s">
        <v>153</v>
      </c>
      <c r="F16" s="2"/>
      <c r="G16" s="2"/>
      <c r="H16" s="2"/>
      <c r="I16" s="2"/>
      <c r="J16" s="192" t="str">
        <f>IF(AND('Mapa final'!$Y$16="Alta",'Mapa final'!$AA$16="Leve"),CONCATENATE("R1C",'Mapa final'!$O$16),"")</f>
        <v/>
      </c>
      <c r="K16" s="193" t="str">
        <f>IF(AND('Mapa final'!$Y$17="Alta",'Mapa final'!$AA$17="Leve"),CONCATENATE("R1C",'Mapa final'!$O$17),"")</f>
        <v/>
      </c>
      <c r="L16" s="193" t="str">
        <f>IF(AND('Mapa final'!$Y$18="Alta",'Mapa final'!$AA$18="Leve"),CONCATENATE("R1C",'Mapa final'!$O$18),"")</f>
        <v/>
      </c>
      <c r="M16" s="193" t="str">
        <f>IF(AND('Mapa final'!#REF!="Alta",'Mapa final'!#REF!="Leve"),CONCATENATE("R1C",'Mapa final'!#REF!),"")</f>
        <v>#ERROR!</v>
      </c>
      <c r="N16" s="193" t="str">
        <f>IF(AND('Mapa final'!#REF!="Alta",'Mapa final'!#REF!="Leve"),CONCATENATE("R1C",'Mapa final'!#REF!),"")</f>
        <v>#ERROR!</v>
      </c>
      <c r="O16" s="194" t="str">
        <f>IF(AND('Mapa final'!#REF!="Alta",'Mapa final'!#REF!="Leve"),CONCATENATE("R1C",'Mapa final'!#REF!),"")</f>
        <v>#ERROR!</v>
      </c>
      <c r="P16" s="192" t="str">
        <f>IF(AND('Mapa final'!$Y$16="Alta",'Mapa final'!$AA$16="Menor"),CONCATENATE("R1C",'Mapa final'!$O$16),"")</f>
        <v/>
      </c>
      <c r="Q16" s="193" t="str">
        <f>IF(AND('Mapa final'!$Y$17="Alta",'Mapa final'!$AA$17="Menor"),CONCATENATE("R1C",'Mapa final'!$O$17),"")</f>
        <v/>
      </c>
      <c r="R16" s="193" t="str">
        <f>IF(AND('Mapa final'!$Y$18="Alta",'Mapa final'!$AA$18="Menor"),CONCATENATE("R1C",'Mapa final'!$O$18),"")</f>
        <v/>
      </c>
      <c r="S16" s="193" t="str">
        <f>IF(AND('Mapa final'!#REF!="Alta",'Mapa final'!#REF!="Menor"),CONCATENATE("R1C",'Mapa final'!#REF!),"")</f>
        <v>#ERROR!</v>
      </c>
      <c r="T16" s="193" t="str">
        <f>IF(AND('Mapa final'!#REF!="Alta",'Mapa final'!#REF!="Menor"),CONCATENATE("R1C",'Mapa final'!#REF!),"")</f>
        <v>#ERROR!</v>
      </c>
      <c r="U16" s="194" t="str">
        <f>IF(AND('Mapa final'!#REF!="Alta",'Mapa final'!#REF!="Menor"),CONCATENATE("R1C",'Mapa final'!#REF!),"")</f>
        <v>#ERROR!</v>
      </c>
      <c r="V16" s="173" t="str">
        <f>IF(AND('Mapa final'!$Y$16="Alta",'Mapa final'!$AA$16="Moderado"),CONCATENATE("R1C",'Mapa final'!$O$16),"")</f>
        <v/>
      </c>
      <c r="W16" s="174" t="str">
        <f>IF(AND('Mapa final'!$Y$17="Alta",'Mapa final'!$AA$17="Moderado"),CONCATENATE("R1C",'Mapa final'!$O$17),"")</f>
        <v/>
      </c>
      <c r="X16" s="174" t="str">
        <f>IF(AND('Mapa final'!$Y$18="Alta",'Mapa final'!$AA$18="Moderado"),CONCATENATE("R1C",'Mapa final'!$O$18),"")</f>
        <v/>
      </c>
      <c r="Y16" s="174" t="str">
        <f>IF(AND('Mapa final'!#REF!="Alta",'Mapa final'!#REF!="Moderado"),CONCATENATE("R1C",'Mapa final'!#REF!),"")</f>
        <v>#ERROR!</v>
      </c>
      <c r="Z16" s="174" t="str">
        <f>IF(AND('Mapa final'!#REF!="Alta",'Mapa final'!#REF!="Moderado"),CONCATENATE("R1C",'Mapa final'!#REF!),"")</f>
        <v>#ERROR!</v>
      </c>
      <c r="AA16" s="175" t="str">
        <f>IF(AND('Mapa final'!#REF!="Alta",'Mapa final'!#REF!="Moderado"),CONCATENATE("R1C",'Mapa final'!#REF!),"")</f>
        <v>#ERROR!</v>
      </c>
      <c r="AB16" s="173" t="str">
        <f>IF(AND('Mapa final'!$Y$16="Alta",'Mapa final'!$AA$16="Mayor"),CONCATENATE("R1C",'Mapa final'!$O$16),"")</f>
        <v/>
      </c>
      <c r="AC16" s="174" t="str">
        <f>IF(AND('Mapa final'!$Y$17="Alta",'Mapa final'!$AA$17="Mayor"),CONCATENATE("R1C",'Mapa final'!$O$17),"")</f>
        <v/>
      </c>
      <c r="AD16" s="174" t="str">
        <f>IF(AND('Mapa final'!$Y$18="Alta",'Mapa final'!$AA$18="Mayor"),CONCATENATE("R1C",'Mapa final'!$O$18),"")</f>
        <v/>
      </c>
      <c r="AE16" s="174" t="str">
        <f>IF(AND('Mapa final'!#REF!="Alta",'Mapa final'!#REF!="Mayor"),CONCATENATE("R1C",'Mapa final'!#REF!),"")</f>
        <v>#ERROR!</v>
      </c>
      <c r="AF16" s="174" t="str">
        <f>IF(AND('Mapa final'!#REF!="Alta",'Mapa final'!#REF!="Mayor"),CONCATENATE("R1C",'Mapa final'!#REF!),"")</f>
        <v>#ERROR!</v>
      </c>
      <c r="AG16" s="175" t="str">
        <f>IF(AND('Mapa final'!#REF!="Alta",'Mapa final'!#REF!="Mayor"),CONCATENATE("R1C",'Mapa final'!#REF!),"")</f>
        <v>#ERROR!</v>
      </c>
      <c r="AH16" s="176" t="str">
        <f>IF(AND('Mapa final'!$Y$16="Alta",'Mapa final'!$AA$16="Catastrófico"),CONCATENATE("R1C",'Mapa final'!$O$16),"")</f>
        <v/>
      </c>
      <c r="AI16" s="177" t="str">
        <f>IF(AND('Mapa final'!$Y$17="Alta",'Mapa final'!$AA$17="Catastrófico"),CONCATENATE("R1C",'Mapa final'!$O$17),"")</f>
        <v/>
      </c>
      <c r="AJ16" s="177" t="str">
        <f>IF(AND('Mapa final'!$Y$18="Alta",'Mapa final'!$AA$18="Catastrófico"),CONCATENATE("R1C",'Mapa final'!$O$18),"")</f>
        <v/>
      </c>
      <c r="AK16" s="177" t="str">
        <f>IF(AND('Mapa final'!#REF!="Alta",'Mapa final'!#REF!="Catastrófico"),CONCATENATE("R1C",'Mapa final'!#REF!),"")</f>
        <v>#ERROR!</v>
      </c>
      <c r="AL16" s="177" t="str">
        <f>IF(AND('Mapa final'!#REF!="Alta",'Mapa final'!#REF!="Catastrófico"),CONCATENATE("R1C",'Mapa final'!#REF!),"")</f>
        <v>#ERROR!</v>
      </c>
      <c r="AM16" s="178" t="str">
        <f>IF(AND('Mapa final'!#REF!="Alta",'Mapa final'!#REF!="Catastrófico"),CONCATENATE("R1C",'Mapa final'!#REF!),"")</f>
        <v>#ERROR!</v>
      </c>
      <c r="AN16" s="130"/>
      <c r="AO16" s="195" t="s">
        <v>154</v>
      </c>
      <c r="AP16" s="145"/>
      <c r="AQ16" s="145"/>
      <c r="AR16" s="145"/>
      <c r="AS16" s="145"/>
      <c r="AT16" s="146"/>
    </row>
    <row r="17" ht="15.0" customHeight="1">
      <c r="B17" s="131"/>
      <c r="D17" s="8"/>
      <c r="E17" s="7"/>
      <c r="J17" s="196" t="str">
        <f>IF(AND('Mapa final'!$Y$21="Alta",'Mapa final'!$AA$21="Leve"),CONCATENATE("R2C",'Mapa final'!$O$21),"")</f>
        <v/>
      </c>
      <c r="K17" s="197" t="str">
        <f>IF(AND('Mapa final'!#REF!="Alta",'Mapa final'!#REF!="Leve"),CONCATENATE("R2C",'Mapa final'!#REF!),"")</f>
        <v>#ERROR!</v>
      </c>
      <c r="L17" s="197" t="str">
        <f>IF(AND('Mapa final'!#REF!="Alta",'Mapa final'!#REF!="Leve"),CONCATENATE("R2C",'Mapa final'!#REF!),"")</f>
        <v>#ERROR!</v>
      </c>
      <c r="M17" s="197" t="str">
        <f>IF(AND('Mapa final'!#REF!="Alta",'Mapa final'!#REF!="Leve"),CONCATENATE("R2C",'Mapa final'!#REF!),"")</f>
        <v>#ERROR!</v>
      </c>
      <c r="N17" s="197" t="str">
        <f>IF(AND('Mapa final'!$Y$22="Alta",'Mapa final'!$AA$22="Leve"),CONCATENATE("R2C",'Mapa final'!$O$22),"")</f>
        <v/>
      </c>
      <c r="O17" s="198" t="str">
        <f>IF(AND('Mapa final'!$Y$23="Alta",'Mapa final'!$AA$23="Leve"),CONCATENATE("R2C",'Mapa final'!$O$23),"")</f>
        <v/>
      </c>
      <c r="P17" s="196" t="str">
        <f>IF(AND('Mapa final'!$Y$21="Alta",'Mapa final'!$AA$21="Menor"),CONCATENATE("R2C",'Mapa final'!$O$21),"")</f>
        <v/>
      </c>
      <c r="Q17" s="197" t="str">
        <f>IF(AND('Mapa final'!#REF!="Alta",'Mapa final'!#REF!="Menor"),CONCATENATE("R2C",'Mapa final'!#REF!),"")</f>
        <v>#ERROR!</v>
      </c>
      <c r="R17" s="197" t="str">
        <f>IF(AND('Mapa final'!#REF!="Alta",'Mapa final'!#REF!="Menor"),CONCATENATE("R2C",'Mapa final'!#REF!),"")</f>
        <v>#ERROR!</v>
      </c>
      <c r="S17" s="197" t="str">
        <f>IF(AND('Mapa final'!#REF!="Alta",'Mapa final'!#REF!="Menor"),CONCATENATE("R2C",'Mapa final'!#REF!),"")</f>
        <v>#ERROR!</v>
      </c>
      <c r="T17" s="197" t="str">
        <f>IF(AND('Mapa final'!$Y$22="Alta",'Mapa final'!$AA$22="Menor"),CONCATENATE("R2C",'Mapa final'!$O$22),"")</f>
        <v/>
      </c>
      <c r="U17" s="198" t="str">
        <f>IF(AND('Mapa final'!$Y$23="Alta",'Mapa final'!$AA$23="Menor"),CONCATENATE("R2C",'Mapa final'!$O$23),"")</f>
        <v/>
      </c>
      <c r="V17" s="180" t="str">
        <f>IF(AND('Mapa final'!$Y$21="Alta",'Mapa final'!$AA$21="Moderado"),CONCATENATE("R2C",'Mapa final'!$O$21),"")</f>
        <v/>
      </c>
      <c r="W17" s="181" t="str">
        <f>IF(AND('Mapa final'!#REF!="Alta",'Mapa final'!#REF!="Moderado"),CONCATENATE("R2C",'Mapa final'!#REF!),"")</f>
        <v>#ERROR!</v>
      </c>
      <c r="X17" s="181" t="str">
        <f>IF(AND('Mapa final'!#REF!="Alta",'Mapa final'!#REF!="Moderado"),CONCATENATE("R2C",'Mapa final'!#REF!),"")</f>
        <v>#ERROR!</v>
      </c>
      <c r="Y17" s="181" t="str">
        <f>IF(AND('Mapa final'!#REF!="Alta",'Mapa final'!#REF!="Moderado"),CONCATENATE("R2C",'Mapa final'!#REF!),"")</f>
        <v>#ERROR!</v>
      </c>
      <c r="Z17" s="181" t="str">
        <f>IF(AND('Mapa final'!$Y$22="Alta",'Mapa final'!$AA$22="Moderado"),CONCATENATE("R2C",'Mapa final'!$O$22),"")</f>
        <v/>
      </c>
      <c r="AA17" s="182" t="str">
        <f>IF(AND('Mapa final'!$Y$23="Alta",'Mapa final'!$AA$23="Moderado"),CONCATENATE("R2C",'Mapa final'!$O$23),"")</f>
        <v/>
      </c>
      <c r="AB17" s="180" t="str">
        <f>IF(AND('Mapa final'!$Y$21="Alta",'Mapa final'!$AA$21="Mayor"),CONCATENATE("R2C",'Mapa final'!$O$21),"")</f>
        <v/>
      </c>
      <c r="AC17" s="181" t="str">
        <f>IF(AND('Mapa final'!#REF!="Alta",'Mapa final'!#REF!="Mayor"),CONCATENATE("R2C",'Mapa final'!#REF!),"")</f>
        <v>#ERROR!</v>
      </c>
      <c r="AD17" s="181" t="str">
        <f>IF(AND('Mapa final'!#REF!="Alta",'Mapa final'!#REF!="Mayor"),CONCATENATE("R2C",'Mapa final'!#REF!),"")</f>
        <v>#ERROR!</v>
      </c>
      <c r="AE17" s="181" t="str">
        <f>IF(AND('Mapa final'!#REF!="Alta",'Mapa final'!#REF!="Mayor"),CONCATENATE("R2C",'Mapa final'!#REF!),"")</f>
        <v>#ERROR!</v>
      </c>
      <c r="AF17" s="181" t="str">
        <f>IF(AND('Mapa final'!$Y$22="Alta",'Mapa final'!$AA$22="Mayor"),CONCATENATE("R2C",'Mapa final'!$O$22),"")</f>
        <v/>
      </c>
      <c r="AG17" s="182" t="str">
        <f>IF(AND('Mapa final'!$Y$23="Alta",'Mapa final'!$AA$23="Mayor"),CONCATENATE("R2C",'Mapa final'!$O$23),"")</f>
        <v/>
      </c>
      <c r="AH17" s="183" t="str">
        <f>IF(AND('Mapa final'!$Y$21="Alta",'Mapa final'!$AA$21="Catastrófico"),CONCATENATE("R2C",'Mapa final'!$O$21),"")</f>
        <v/>
      </c>
      <c r="AI17" s="184" t="str">
        <f>IF(AND('Mapa final'!#REF!="Alta",'Mapa final'!#REF!="Catastrófico"),CONCATENATE("R2C",'Mapa final'!#REF!),"")</f>
        <v>#ERROR!</v>
      </c>
      <c r="AJ17" s="184" t="str">
        <f>IF(AND('Mapa final'!#REF!="Alta",'Mapa final'!#REF!="Catastrófico"),CONCATENATE("R2C",'Mapa final'!#REF!),"")</f>
        <v>#ERROR!</v>
      </c>
      <c r="AK17" s="184" t="str">
        <f>IF(AND('Mapa final'!#REF!="Alta",'Mapa final'!#REF!="Catastrófico"),CONCATENATE("R2C",'Mapa final'!#REF!),"")</f>
        <v>#ERROR!</v>
      </c>
      <c r="AL17" s="184" t="str">
        <f>IF(AND('Mapa final'!$Y$22="Alta",'Mapa final'!$AA$22="Catastrófico"),CONCATENATE("R2C",'Mapa final'!$O$22),"")</f>
        <v/>
      </c>
      <c r="AM17" s="185" t="str">
        <f>IF(AND('Mapa final'!$Y$23="Alta",'Mapa final'!$AA$23="Catastrófico"),CONCATENATE("R2C",'Mapa final'!$O$23),"")</f>
        <v/>
      </c>
      <c r="AN17" s="130"/>
      <c r="AO17" s="149"/>
      <c r="AT17" s="150"/>
    </row>
    <row r="18" ht="15.0" customHeight="1">
      <c r="B18" s="131"/>
      <c r="D18" s="8"/>
      <c r="E18" s="7"/>
      <c r="J18" s="196" t="str">
        <f>IF(AND('Mapa final'!$Y$26="Alta",'Mapa final'!$AA$26="Leve"),CONCATENATE("R3C",'Mapa final'!$O$26),"")</f>
        <v/>
      </c>
      <c r="K18" s="197" t="str">
        <f>IF(AND('Mapa final'!$Y$27="Alta",'Mapa final'!$AA$27="Leve"),CONCATENATE("R3C",'Mapa final'!$O$27),"")</f>
        <v/>
      </c>
      <c r="L18" s="197" t="str">
        <f>IF(AND('Mapa final'!$Y$28="Alta",'Mapa final'!$AA$28="Leve"),CONCATENATE("R3C",'Mapa final'!$O$28),"")</f>
        <v/>
      </c>
      <c r="M18" s="197" t="str">
        <f>IF(AND('Mapa final'!#REF!="Alta",'Mapa final'!#REF!="Leve"),CONCATENATE("R3C",'Mapa final'!#REF!),"")</f>
        <v>#ERROR!</v>
      </c>
      <c r="N18" s="197" t="str">
        <f>IF(AND('Mapa final'!#REF!="Alta",'Mapa final'!#REF!="Leve"),CONCATENATE("R3C",'Mapa final'!#REF!),"")</f>
        <v>#ERROR!</v>
      </c>
      <c r="O18" s="198" t="str">
        <f>IF(AND('Mapa final'!#REF!="Alta",'Mapa final'!#REF!="Leve"),CONCATENATE("R3C",'Mapa final'!#REF!),"")</f>
        <v>#ERROR!</v>
      </c>
      <c r="P18" s="196" t="str">
        <f>IF(AND('Mapa final'!$Y$26="Alta",'Mapa final'!$AA$26="Menor"),CONCATENATE("R3C",'Mapa final'!$O$26),"")</f>
        <v/>
      </c>
      <c r="Q18" s="197" t="str">
        <f>IF(AND('Mapa final'!$Y$27="Alta",'Mapa final'!$AA$27="Menor"),CONCATENATE("R3C",'Mapa final'!$O$27),"")</f>
        <v/>
      </c>
      <c r="R18" s="197" t="str">
        <f>IF(AND('Mapa final'!$Y$28="Alta",'Mapa final'!$AA$28="Menor"),CONCATENATE("R3C",'Mapa final'!$O$28),"")</f>
        <v/>
      </c>
      <c r="S18" s="197" t="str">
        <f>IF(AND('Mapa final'!#REF!="Alta",'Mapa final'!#REF!="Menor"),CONCATENATE("R3C",'Mapa final'!#REF!),"")</f>
        <v>#ERROR!</v>
      </c>
      <c r="T18" s="197" t="str">
        <f>IF(AND('Mapa final'!#REF!="Alta",'Mapa final'!#REF!="Menor"),CONCATENATE("R3C",'Mapa final'!#REF!),"")</f>
        <v>#ERROR!</v>
      </c>
      <c r="U18" s="198" t="str">
        <f>IF(AND('Mapa final'!#REF!="Alta",'Mapa final'!#REF!="Menor"),CONCATENATE("R3C",'Mapa final'!#REF!),"")</f>
        <v>#ERROR!</v>
      </c>
      <c r="V18" s="180" t="str">
        <f>IF(AND('Mapa final'!$Y$26="Alta",'Mapa final'!$AA$26="Moderado"),CONCATENATE("R3C",'Mapa final'!$O$26),"")</f>
        <v/>
      </c>
      <c r="W18" s="181" t="str">
        <f>IF(AND('Mapa final'!$Y$27="Alta",'Mapa final'!$AA$27="Moderado"),CONCATENATE("R3C",'Mapa final'!$O$27),"")</f>
        <v/>
      </c>
      <c r="X18" s="181" t="str">
        <f>IF(AND('Mapa final'!$Y$28="Alta",'Mapa final'!$AA$28="Moderado"),CONCATENATE("R3C",'Mapa final'!$O$28),"")</f>
        <v/>
      </c>
      <c r="Y18" s="181" t="str">
        <f>IF(AND('Mapa final'!#REF!="Alta",'Mapa final'!#REF!="Moderado"),CONCATENATE("R3C",'Mapa final'!#REF!),"")</f>
        <v>#ERROR!</v>
      </c>
      <c r="Z18" s="181" t="str">
        <f>IF(AND('Mapa final'!#REF!="Alta",'Mapa final'!#REF!="Moderado"),CONCATENATE("R3C",'Mapa final'!#REF!),"")</f>
        <v>#ERROR!</v>
      </c>
      <c r="AA18" s="182" t="str">
        <f>IF(AND('Mapa final'!#REF!="Alta",'Mapa final'!#REF!="Moderado"),CONCATENATE("R3C",'Mapa final'!#REF!),"")</f>
        <v>#ERROR!</v>
      </c>
      <c r="AB18" s="180" t="str">
        <f>IF(AND('Mapa final'!$Y$26="Alta",'Mapa final'!$AA$26="Mayor"),CONCATENATE("R3C",'Mapa final'!$O$26),"")</f>
        <v/>
      </c>
      <c r="AC18" s="181" t="str">
        <f>IF(AND('Mapa final'!$Y$27="Alta",'Mapa final'!$AA$27="Mayor"),CONCATENATE("R3C",'Mapa final'!$O$27),"")</f>
        <v/>
      </c>
      <c r="AD18" s="181" t="str">
        <f>IF(AND('Mapa final'!$Y$28="Alta",'Mapa final'!$AA$28="Mayor"),CONCATENATE("R3C",'Mapa final'!$O$28),"")</f>
        <v/>
      </c>
      <c r="AE18" s="181" t="str">
        <f>IF(AND('Mapa final'!#REF!="Alta",'Mapa final'!#REF!="Mayor"),CONCATENATE("R3C",'Mapa final'!#REF!),"")</f>
        <v>#ERROR!</v>
      </c>
      <c r="AF18" s="181" t="str">
        <f>IF(AND('Mapa final'!#REF!="Alta",'Mapa final'!#REF!="Mayor"),CONCATENATE("R3C",'Mapa final'!#REF!),"")</f>
        <v>#ERROR!</v>
      </c>
      <c r="AG18" s="182" t="str">
        <f>IF(AND('Mapa final'!#REF!="Alta",'Mapa final'!#REF!="Mayor"),CONCATENATE("R3C",'Mapa final'!#REF!),"")</f>
        <v>#ERROR!</v>
      </c>
      <c r="AH18" s="183" t="str">
        <f>IF(AND('Mapa final'!$Y$26="Alta",'Mapa final'!$AA$26="Catastrófico"),CONCATENATE("R3C",'Mapa final'!$O$26),"")</f>
        <v/>
      </c>
      <c r="AI18" s="184" t="str">
        <f>IF(AND('Mapa final'!$Y$27="Alta",'Mapa final'!$AA$27="Catastrófico"),CONCATENATE("R3C",'Mapa final'!$O$27),"")</f>
        <v/>
      </c>
      <c r="AJ18" s="184" t="str">
        <f>IF(AND('Mapa final'!$Y$28="Alta",'Mapa final'!$AA$28="Catastrófico"),CONCATENATE("R3C",'Mapa final'!$O$28),"")</f>
        <v/>
      </c>
      <c r="AK18" s="184" t="str">
        <f>IF(AND('Mapa final'!#REF!="Alta",'Mapa final'!#REF!="Catastrófico"),CONCATENATE("R3C",'Mapa final'!#REF!),"")</f>
        <v>#ERROR!</v>
      </c>
      <c r="AL18" s="184" t="str">
        <f>IF(AND('Mapa final'!#REF!="Alta",'Mapa final'!#REF!="Catastrófico"),CONCATENATE("R3C",'Mapa final'!#REF!),"")</f>
        <v>#ERROR!</v>
      </c>
      <c r="AM18" s="185" t="str">
        <f>IF(AND('Mapa final'!#REF!="Alta",'Mapa final'!#REF!="Catastrófico"),CONCATENATE("R3C",'Mapa final'!#REF!),"")</f>
        <v>#ERROR!</v>
      </c>
      <c r="AN18" s="130"/>
      <c r="AO18" s="149"/>
      <c r="AT18" s="150"/>
    </row>
    <row r="19" ht="15.0" customHeight="1">
      <c r="B19" s="131"/>
      <c r="D19" s="8"/>
      <c r="E19" s="7"/>
      <c r="J19" s="196" t="str">
        <f>IF(AND('Mapa final'!$Y$31="Alta",'Mapa final'!$AA$31="Leve"),CONCATENATE("R4C",'Mapa final'!$O$31),"")</f>
        <v/>
      </c>
      <c r="K19" s="197" t="str">
        <f>IF(AND('Mapa final'!$Y$32="Alta",'Mapa final'!$AA$32="Leve"),CONCATENATE("R4C",'Mapa final'!$O$32),"")</f>
        <v/>
      </c>
      <c r="L19" s="197" t="str">
        <f>IF(AND('Mapa final'!#REF!="Alta",'Mapa final'!#REF!="Leve"),CONCATENATE("R4C",'Mapa final'!#REF!),"")</f>
        <v>#ERROR!</v>
      </c>
      <c r="M19" s="197" t="str">
        <f>IF(AND('Mapa final'!$Y$33="Alta",'Mapa final'!$AA$33="Leve"),CONCATENATE("R4C",'Mapa final'!$O$33),"")</f>
        <v/>
      </c>
      <c r="N19" s="197" t="str">
        <f>IF(AND('Mapa final'!#REF!="Alta",'Mapa final'!#REF!="Leve"),CONCATENATE("R4C",'Mapa final'!#REF!),"")</f>
        <v>#ERROR!</v>
      </c>
      <c r="O19" s="198" t="str">
        <f>IF(AND('Mapa final'!#REF!="Alta",'Mapa final'!#REF!="Leve"),CONCATENATE("R4C",'Mapa final'!#REF!),"")</f>
        <v>#ERROR!</v>
      </c>
      <c r="P19" s="196" t="str">
        <f>IF(AND('Mapa final'!$Y$31="Alta",'Mapa final'!$AA$31="Menor"),CONCATENATE("R4C",'Mapa final'!$O$31),"")</f>
        <v/>
      </c>
      <c r="Q19" s="197" t="str">
        <f>IF(AND('Mapa final'!$Y$32="Alta",'Mapa final'!$AA$32="Menor"),CONCATENATE("R4C",'Mapa final'!$O$32),"")</f>
        <v/>
      </c>
      <c r="R19" s="197" t="str">
        <f>IF(AND('Mapa final'!#REF!="Alta",'Mapa final'!#REF!="Menor"),CONCATENATE("R4C",'Mapa final'!#REF!),"")</f>
        <v>#ERROR!</v>
      </c>
      <c r="S19" s="197" t="str">
        <f>IF(AND('Mapa final'!$Y$33="Alta",'Mapa final'!$AA$33="Menor"),CONCATENATE("R4C",'Mapa final'!$O$33),"")</f>
        <v/>
      </c>
      <c r="T19" s="197" t="str">
        <f>IF(AND('Mapa final'!#REF!="Alta",'Mapa final'!#REF!="Menor"),CONCATENATE("R4C",'Mapa final'!#REF!),"")</f>
        <v>#ERROR!</v>
      </c>
      <c r="U19" s="198" t="str">
        <f>IF(AND('Mapa final'!#REF!="Alta",'Mapa final'!#REF!="Menor"),CONCATENATE("R4C",'Mapa final'!#REF!),"")</f>
        <v>#ERROR!</v>
      </c>
      <c r="V19" s="180" t="str">
        <f>IF(AND('Mapa final'!$Y$31="Alta",'Mapa final'!$AA$31="Moderado"),CONCATENATE("R4C",'Mapa final'!$O$31),"")</f>
        <v/>
      </c>
      <c r="W19" s="181" t="str">
        <f>IF(AND('Mapa final'!$Y$32="Alta",'Mapa final'!$AA$32="Moderado"),CONCATENATE("R4C",'Mapa final'!$O$32),"")</f>
        <v/>
      </c>
      <c r="X19" s="181" t="str">
        <f>IF(AND('Mapa final'!#REF!="Alta",'Mapa final'!#REF!="Moderado"),CONCATENATE("R4C",'Mapa final'!#REF!),"")</f>
        <v>#ERROR!</v>
      </c>
      <c r="Y19" s="181" t="str">
        <f>IF(AND('Mapa final'!$Y$33="Alta",'Mapa final'!$AA$33="Moderado"),CONCATENATE("R4C",'Mapa final'!$O$33),"")</f>
        <v/>
      </c>
      <c r="Z19" s="181" t="str">
        <f>IF(AND('Mapa final'!#REF!="Alta",'Mapa final'!#REF!="Moderado"),CONCATENATE("R4C",'Mapa final'!#REF!),"")</f>
        <v>#ERROR!</v>
      </c>
      <c r="AA19" s="182" t="str">
        <f>IF(AND('Mapa final'!#REF!="Alta",'Mapa final'!#REF!="Moderado"),CONCATENATE("R4C",'Mapa final'!#REF!),"")</f>
        <v>#ERROR!</v>
      </c>
      <c r="AB19" s="180" t="str">
        <f>IF(AND('Mapa final'!$Y$31="Alta",'Mapa final'!$AA$31="Mayor"),CONCATENATE("R4C",'Mapa final'!$O$31),"")</f>
        <v/>
      </c>
      <c r="AC19" s="181" t="str">
        <f>IF(AND('Mapa final'!$Y$32="Alta",'Mapa final'!$AA$32="Mayor"),CONCATENATE("R4C",'Mapa final'!$O$32),"")</f>
        <v/>
      </c>
      <c r="AD19" s="181" t="str">
        <f>IF(AND('Mapa final'!#REF!="Alta",'Mapa final'!#REF!="Mayor"),CONCATENATE("R4C",'Mapa final'!#REF!),"")</f>
        <v>#ERROR!</v>
      </c>
      <c r="AE19" s="181" t="str">
        <f>IF(AND('Mapa final'!$Y$33="Alta",'Mapa final'!$AA$33="Mayor"),CONCATENATE("R4C",'Mapa final'!$O$33),"")</f>
        <v/>
      </c>
      <c r="AF19" s="181" t="str">
        <f>IF(AND('Mapa final'!#REF!="Alta",'Mapa final'!#REF!="Mayor"),CONCATENATE("R4C",'Mapa final'!#REF!),"")</f>
        <v>#ERROR!</v>
      </c>
      <c r="AG19" s="182" t="str">
        <f>IF(AND('Mapa final'!#REF!="Alta",'Mapa final'!#REF!="Mayor"),CONCATENATE("R4C",'Mapa final'!#REF!),"")</f>
        <v>#ERROR!</v>
      </c>
      <c r="AH19" s="183" t="str">
        <f>IF(AND('Mapa final'!$Y$31="Alta",'Mapa final'!$AA$31="Catastrófico"),CONCATENATE("R4C",'Mapa final'!$O$31),"")</f>
        <v/>
      </c>
      <c r="AI19" s="184" t="str">
        <f>IF(AND('Mapa final'!$Y$32="Alta",'Mapa final'!$AA$32="Catastrófico"),CONCATENATE("R4C",'Mapa final'!$O$32),"")</f>
        <v/>
      </c>
      <c r="AJ19" s="184" t="str">
        <f>IF(AND('Mapa final'!#REF!="Alta",'Mapa final'!#REF!="Catastrófico"),CONCATENATE("R4C",'Mapa final'!#REF!),"")</f>
        <v>#ERROR!</v>
      </c>
      <c r="AK19" s="184" t="str">
        <f>IF(AND('Mapa final'!$Y$33="Alta",'Mapa final'!$AA$33="Catastrófico"),CONCATENATE("R4C",'Mapa final'!$O$33),"")</f>
        <v/>
      </c>
      <c r="AL19" s="184" t="str">
        <f>IF(AND('Mapa final'!#REF!="Alta",'Mapa final'!#REF!="Catastrófico"),CONCATENATE("R4C",'Mapa final'!#REF!),"")</f>
        <v>#ERROR!</v>
      </c>
      <c r="AM19" s="185" t="str">
        <f>IF(AND('Mapa final'!#REF!="Alta",'Mapa final'!#REF!="Catastrófico"),CONCATENATE("R4C",'Mapa final'!#REF!),"")</f>
        <v>#ERROR!</v>
      </c>
      <c r="AN19" s="130"/>
      <c r="AO19" s="149"/>
      <c r="AT19" s="150"/>
    </row>
    <row r="20" ht="15.0" customHeight="1">
      <c r="B20" s="131"/>
      <c r="D20" s="8"/>
      <c r="E20" s="7"/>
      <c r="J20" s="196" t="str">
        <f>IF(AND('Mapa final'!$Y$36="Alta",'Mapa final'!$AA$36="Leve"),CONCATENATE("R5C",'Mapa final'!$O$36),"")</f>
        <v/>
      </c>
      <c r="K20" s="197" t="str">
        <f>IF(AND('Mapa final'!$Y$37="Alta",'Mapa final'!$AA$37="Leve"),CONCATENATE("R5C",'Mapa final'!$O$37),"")</f>
        <v/>
      </c>
      <c r="L20" s="197" t="str">
        <f>IF(AND('Mapa final'!$Y$38="Alta",'Mapa final'!$AA$38="Leve"),CONCATENATE("R5C",'Mapa final'!$O$38),"")</f>
        <v/>
      </c>
      <c r="M20" s="197" t="str">
        <f>IF(AND('Mapa final'!#REF!="Alta",'Mapa final'!#REF!="Leve"),CONCATENATE("R5C",'Mapa final'!#REF!),"")</f>
        <v>#ERROR!</v>
      </c>
      <c r="N20" s="197" t="str">
        <f>IF(AND('Mapa final'!#REF!="Alta",'Mapa final'!#REF!="Leve"),CONCATENATE("R5C",'Mapa final'!#REF!),"")</f>
        <v>#ERROR!</v>
      </c>
      <c r="O20" s="198" t="str">
        <f>IF(AND('Mapa final'!#REF!="Alta",'Mapa final'!#REF!="Leve"),CONCATENATE("R5C",'Mapa final'!#REF!),"")</f>
        <v>#ERROR!</v>
      </c>
      <c r="P20" s="196" t="str">
        <f>IF(AND('Mapa final'!$Y$36="Alta",'Mapa final'!$AA$36="Menor"),CONCATENATE("R5C",'Mapa final'!$O$36),"")</f>
        <v/>
      </c>
      <c r="Q20" s="197" t="str">
        <f>IF(AND('Mapa final'!$Y$37="Alta",'Mapa final'!$AA$37="Menor"),CONCATENATE("R5C",'Mapa final'!$O$37),"")</f>
        <v/>
      </c>
      <c r="R20" s="197" t="str">
        <f>IF(AND('Mapa final'!$Y$38="Alta",'Mapa final'!$AA$38="Menor"),CONCATENATE("R5C",'Mapa final'!$O$38),"")</f>
        <v/>
      </c>
      <c r="S20" s="197" t="str">
        <f>IF(AND('Mapa final'!#REF!="Alta",'Mapa final'!#REF!="Menor"),CONCATENATE("R5C",'Mapa final'!#REF!),"")</f>
        <v>#ERROR!</v>
      </c>
      <c r="T20" s="197" t="str">
        <f>IF(AND('Mapa final'!#REF!="Alta",'Mapa final'!#REF!="Menor"),CONCATENATE("R5C",'Mapa final'!#REF!),"")</f>
        <v>#ERROR!</v>
      </c>
      <c r="U20" s="198" t="str">
        <f>IF(AND('Mapa final'!#REF!="Alta",'Mapa final'!#REF!="Menor"),CONCATENATE("R5C",'Mapa final'!#REF!),"")</f>
        <v>#ERROR!</v>
      </c>
      <c r="V20" s="180" t="str">
        <f>IF(AND('Mapa final'!$Y$36="Alta",'Mapa final'!$AA$36="Moderado"),CONCATENATE("R5C",'Mapa final'!$O$36),"")</f>
        <v/>
      </c>
      <c r="W20" s="181" t="str">
        <f>IF(AND('Mapa final'!$Y$37="Alta",'Mapa final'!$AA$37="Moderado"),CONCATENATE("R5C",'Mapa final'!$O$37),"")</f>
        <v/>
      </c>
      <c r="X20" s="181" t="str">
        <f>IF(AND('Mapa final'!$Y$38="Alta",'Mapa final'!$AA$38="Moderado"),CONCATENATE("R5C",'Mapa final'!$O$38),"")</f>
        <v/>
      </c>
      <c r="Y20" s="181" t="str">
        <f>IF(AND('Mapa final'!#REF!="Alta",'Mapa final'!#REF!="Moderado"),CONCATENATE("R5C",'Mapa final'!#REF!),"")</f>
        <v>#ERROR!</v>
      </c>
      <c r="Z20" s="181" t="str">
        <f>IF(AND('Mapa final'!#REF!="Alta",'Mapa final'!#REF!="Moderado"),CONCATENATE("R5C",'Mapa final'!#REF!),"")</f>
        <v>#ERROR!</v>
      </c>
      <c r="AA20" s="182" t="str">
        <f>IF(AND('Mapa final'!#REF!="Alta",'Mapa final'!#REF!="Moderado"),CONCATENATE("R5C",'Mapa final'!#REF!),"")</f>
        <v>#ERROR!</v>
      </c>
      <c r="AB20" s="180" t="str">
        <f>IF(AND('Mapa final'!$Y$36="Alta",'Mapa final'!$AA$36="Mayor"),CONCATENATE("R5C",'Mapa final'!$O$36),"")</f>
        <v/>
      </c>
      <c r="AC20" s="181" t="str">
        <f>IF(AND('Mapa final'!$Y$37="Alta",'Mapa final'!$AA$37="Mayor"),CONCATENATE("R5C",'Mapa final'!$O$37),"")</f>
        <v/>
      </c>
      <c r="AD20" s="181" t="str">
        <f>IF(AND('Mapa final'!$Y$38="Alta",'Mapa final'!$AA$38="Mayor"),CONCATENATE("R5C",'Mapa final'!$O$38),"")</f>
        <v/>
      </c>
      <c r="AE20" s="181" t="str">
        <f>IF(AND('Mapa final'!#REF!="Alta",'Mapa final'!#REF!="Mayor"),CONCATENATE("R5C",'Mapa final'!#REF!),"")</f>
        <v>#ERROR!</v>
      </c>
      <c r="AF20" s="181" t="str">
        <f>IF(AND('Mapa final'!#REF!="Alta",'Mapa final'!#REF!="Mayor"),CONCATENATE("R5C",'Mapa final'!#REF!),"")</f>
        <v>#ERROR!</v>
      </c>
      <c r="AG20" s="182" t="str">
        <f>IF(AND('Mapa final'!#REF!="Alta",'Mapa final'!#REF!="Mayor"),CONCATENATE("R5C",'Mapa final'!#REF!),"")</f>
        <v>#ERROR!</v>
      </c>
      <c r="AH20" s="183" t="str">
        <f>IF(AND('Mapa final'!$Y$36="Alta",'Mapa final'!$AA$36="Catastrófico"),CONCATENATE("R5C",'Mapa final'!$O$36),"")</f>
        <v/>
      </c>
      <c r="AI20" s="184" t="str">
        <f>IF(AND('Mapa final'!$Y$37="Alta",'Mapa final'!$AA$37="Catastrófico"),CONCATENATE("R5C",'Mapa final'!$O$37),"")</f>
        <v/>
      </c>
      <c r="AJ20" s="184" t="str">
        <f>IF(AND('Mapa final'!$Y$38="Alta",'Mapa final'!$AA$38="Catastrófico"),CONCATENATE("R5C",'Mapa final'!$O$38),"")</f>
        <v/>
      </c>
      <c r="AK20" s="184" t="str">
        <f>IF(AND('Mapa final'!#REF!="Alta",'Mapa final'!#REF!="Catastrófico"),CONCATENATE("R5C",'Mapa final'!#REF!),"")</f>
        <v>#ERROR!</v>
      </c>
      <c r="AL20" s="184" t="str">
        <f>IF(AND('Mapa final'!#REF!="Alta",'Mapa final'!#REF!="Catastrófico"),CONCATENATE("R5C",'Mapa final'!#REF!),"")</f>
        <v>#ERROR!</v>
      </c>
      <c r="AM20" s="185" t="str">
        <f>IF(AND('Mapa final'!#REF!="Alta",'Mapa final'!#REF!="Catastrófico"),CONCATENATE("R5C",'Mapa final'!#REF!),"")</f>
        <v>#ERROR!</v>
      </c>
      <c r="AN20" s="130"/>
      <c r="AO20" s="149"/>
      <c r="AT20" s="150"/>
    </row>
    <row r="21" ht="15.0" customHeight="1">
      <c r="B21" s="131"/>
      <c r="D21" s="8"/>
      <c r="E21" s="7"/>
      <c r="J21" s="196" t="str">
        <f>IF(AND('Mapa final'!$Y$41="Alta",'Mapa final'!$AA$41="Leve"),CONCATENATE("R6C",'Mapa final'!$O$41),"")</f>
        <v/>
      </c>
      <c r="K21" s="197" t="str">
        <f>IF(AND('Mapa final'!$Y$42="Alta",'Mapa final'!$AA$42="Leve"),CONCATENATE("R6C",'Mapa final'!$O$42),"")</f>
        <v/>
      </c>
      <c r="L21" s="197" t="str">
        <f>IF(AND('Mapa final'!$Y$43="Alta",'Mapa final'!$AA$43="Leve"),CONCATENATE("R6C",'Mapa final'!$O$43),"")</f>
        <v/>
      </c>
      <c r="M21" s="197" t="str">
        <f>IF(AND('Mapa final'!#REF!="Alta",'Mapa final'!#REF!="Leve"),CONCATENATE("R6C",'Mapa final'!#REF!),"")</f>
        <v>#ERROR!</v>
      </c>
      <c r="N21" s="197" t="str">
        <f>IF(AND('Mapa final'!#REF!="Alta",'Mapa final'!#REF!="Leve"),CONCATENATE("R6C",'Mapa final'!#REF!),"")</f>
        <v>#ERROR!</v>
      </c>
      <c r="O21" s="198" t="str">
        <f>IF(AND('Mapa final'!#REF!="Alta",'Mapa final'!#REF!="Leve"),CONCATENATE("R6C",'Mapa final'!#REF!),"")</f>
        <v>#ERROR!</v>
      </c>
      <c r="P21" s="196" t="str">
        <f>IF(AND('Mapa final'!$Y$41="Alta",'Mapa final'!$AA$41="Menor"),CONCATENATE("R6C",'Mapa final'!$O$41),"")</f>
        <v/>
      </c>
      <c r="Q21" s="197" t="str">
        <f>IF(AND('Mapa final'!$Y$42="Alta",'Mapa final'!$AA$42="Menor"),CONCATENATE("R6C",'Mapa final'!$O$42),"")</f>
        <v/>
      </c>
      <c r="R21" s="197" t="str">
        <f>IF(AND('Mapa final'!$Y$43="Alta",'Mapa final'!$AA$43="Menor"),CONCATENATE("R6C",'Mapa final'!$O$43),"")</f>
        <v/>
      </c>
      <c r="S21" s="197" t="str">
        <f>IF(AND('Mapa final'!#REF!="Alta",'Mapa final'!#REF!="Menor"),CONCATENATE("R6C",'Mapa final'!#REF!),"")</f>
        <v>#ERROR!</v>
      </c>
      <c r="T21" s="197" t="str">
        <f>IF(AND('Mapa final'!#REF!="Alta",'Mapa final'!#REF!="Menor"),CONCATENATE("R6C",'Mapa final'!#REF!),"")</f>
        <v>#ERROR!</v>
      </c>
      <c r="U21" s="198" t="str">
        <f>IF(AND('Mapa final'!#REF!="Alta",'Mapa final'!#REF!="Menor"),CONCATENATE("R6C",'Mapa final'!#REF!),"")</f>
        <v>#ERROR!</v>
      </c>
      <c r="V21" s="180" t="str">
        <f>IF(AND('Mapa final'!$Y$41="Alta",'Mapa final'!$AA$41="Moderado"),CONCATENATE("R6C",'Mapa final'!$O$41),"")</f>
        <v/>
      </c>
      <c r="W21" s="181" t="str">
        <f>IF(AND('Mapa final'!$Y$42="Alta",'Mapa final'!$AA$42="Moderado"),CONCATENATE("R6C",'Mapa final'!$O$42),"")</f>
        <v/>
      </c>
      <c r="X21" s="181" t="str">
        <f>IF(AND('Mapa final'!$Y$43="Alta",'Mapa final'!$AA$43="Moderado"),CONCATENATE("R6C",'Mapa final'!$O$43),"")</f>
        <v/>
      </c>
      <c r="Y21" s="181" t="str">
        <f>IF(AND('Mapa final'!#REF!="Alta",'Mapa final'!#REF!="Moderado"),CONCATENATE("R6C",'Mapa final'!#REF!),"")</f>
        <v>#ERROR!</v>
      </c>
      <c r="Z21" s="181" t="str">
        <f>IF(AND('Mapa final'!#REF!="Alta",'Mapa final'!#REF!="Moderado"),CONCATENATE("R6C",'Mapa final'!#REF!),"")</f>
        <v>#ERROR!</v>
      </c>
      <c r="AA21" s="182" t="str">
        <f>IF(AND('Mapa final'!#REF!="Alta",'Mapa final'!#REF!="Moderado"),CONCATENATE("R6C",'Mapa final'!#REF!),"")</f>
        <v>#ERROR!</v>
      </c>
      <c r="AB21" s="180" t="str">
        <f>IF(AND('Mapa final'!$Y$41="Alta",'Mapa final'!$AA$41="Mayor"),CONCATENATE("R6C",'Mapa final'!$O$41),"")</f>
        <v/>
      </c>
      <c r="AC21" s="181" t="str">
        <f>IF(AND('Mapa final'!$Y$42="Alta",'Mapa final'!$AA$42="Mayor"),CONCATENATE("R6C",'Mapa final'!$O$42),"")</f>
        <v/>
      </c>
      <c r="AD21" s="181" t="str">
        <f>IF(AND('Mapa final'!$Y$43="Alta",'Mapa final'!$AA$43="Mayor"),CONCATENATE("R6C",'Mapa final'!$O$43),"")</f>
        <v/>
      </c>
      <c r="AE21" s="181" t="str">
        <f>IF(AND('Mapa final'!#REF!="Alta",'Mapa final'!#REF!="Mayor"),CONCATENATE("R6C",'Mapa final'!#REF!),"")</f>
        <v>#ERROR!</v>
      </c>
      <c r="AF21" s="181" t="str">
        <f>IF(AND('Mapa final'!#REF!="Alta",'Mapa final'!#REF!="Mayor"),CONCATENATE("R6C",'Mapa final'!#REF!),"")</f>
        <v>#ERROR!</v>
      </c>
      <c r="AG21" s="182" t="str">
        <f>IF(AND('Mapa final'!#REF!="Alta",'Mapa final'!#REF!="Mayor"),CONCATENATE("R6C",'Mapa final'!#REF!),"")</f>
        <v>#ERROR!</v>
      </c>
      <c r="AH21" s="183" t="str">
        <f>IF(AND('Mapa final'!$Y$41="Alta",'Mapa final'!$AA$41="Catastrófico"),CONCATENATE("R6C",'Mapa final'!$O$41),"")</f>
        <v/>
      </c>
      <c r="AI21" s="184" t="str">
        <f>IF(AND('Mapa final'!$Y$42="Alta",'Mapa final'!$AA$42="Catastrófico"),CONCATENATE("R6C",'Mapa final'!$O$42),"")</f>
        <v/>
      </c>
      <c r="AJ21" s="184" t="str">
        <f>IF(AND('Mapa final'!$Y$43="Alta",'Mapa final'!$AA$43="Catastrófico"),CONCATENATE("R6C",'Mapa final'!$O$43),"")</f>
        <v/>
      </c>
      <c r="AK21" s="184" t="str">
        <f>IF(AND('Mapa final'!#REF!="Alta",'Mapa final'!#REF!="Catastrófico"),CONCATENATE("R6C",'Mapa final'!#REF!),"")</f>
        <v>#ERROR!</v>
      </c>
      <c r="AL21" s="184" t="str">
        <f>IF(AND('Mapa final'!#REF!="Alta",'Mapa final'!#REF!="Catastrófico"),CONCATENATE("R6C",'Mapa final'!#REF!),"")</f>
        <v>#ERROR!</v>
      </c>
      <c r="AM21" s="185" t="str">
        <f>IF(AND('Mapa final'!#REF!="Alta",'Mapa final'!#REF!="Catastrófico"),CONCATENATE("R6C",'Mapa final'!#REF!),"")</f>
        <v>#ERROR!</v>
      </c>
      <c r="AN21" s="130"/>
      <c r="AO21" s="149"/>
      <c r="AT21" s="150"/>
    </row>
    <row r="22" ht="15.0" customHeight="1">
      <c r="B22" s="131"/>
      <c r="D22" s="8"/>
      <c r="E22" s="7"/>
      <c r="J22" s="196" t="str">
        <f>IF(AND('Mapa final'!#REF!="Alta",'Mapa final'!#REF!="Leve"),CONCATENATE("R7C",'Mapa final'!#REF!),"")</f>
        <v>#ERROR!</v>
      </c>
      <c r="K22" s="197" t="str">
        <f>IF(AND('Mapa final'!#REF!="Alta",'Mapa final'!#REF!="Leve"),CONCATENATE("R7C",'Mapa final'!#REF!),"")</f>
        <v>#ERROR!</v>
      </c>
      <c r="L22" s="197" t="str">
        <f>IF(AND('Mapa final'!#REF!="Alta",'Mapa final'!#REF!="Leve"),CONCATENATE("R7C",'Mapa final'!#REF!),"")</f>
        <v>#ERROR!</v>
      </c>
      <c r="M22" s="197" t="str">
        <f>IF(AND('Mapa final'!#REF!="Alta",'Mapa final'!#REF!="Leve"),CONCATENATE("R7C",'Mapa final'!#REF!),"")</f>
        <v>#ERROR!</v>
      </c>
      <c r="N22" s="197" t="str">
        <f>IF(AND('Mapa final'!#REF!="Alta",'Mapa final'!#REF!="Leve"),CONCATENATE("R7C",'Mapa final'!#REF!),"")</f>
        <v>#ERROR!</v>
      </c>
      <c r="O22" s="198" t="str">
        <f>IF(AND('Mapa final'!#REF!="Alta",'Mapa final'!#REF!="Leve"),CONCATENATE("R7C",'Mapa final'!#REF!),"")</f>
        <v>#ERROR!</v>
      </c>
      <c r="P22" s="196" t="str">
        <f>IF(AND('Mapa final'!#REF!="Alta",'Mapa final'!#REF!="Menor"),CONCATENATE("R7C",'Mapa final'!#REF!),"")</f>
        <v>#ERROR!</v>
      </c>
      <c r="Q22" s="197" t="str">
        <f>IF(AND('Mapa final'!#REF!="Alta",'Mapa final'!#REF!="Menor"),CONCATENATE("R7C",'Mapa final'!#REF!),"")</f>
        <v>#ERROR!</v>
      </c>
      <c r="R22" s="197" t="str">
        <f>IF(AND('Mapa final'!#REF!="Alta",'Mapa final'!#REF!="Menor"),CONCATENATE("R7C",'Mapa final'!#REF!),"")</f>
        <v>#ERROR!</v>
      </c>
      <c r="S22" s="197" t="str">
        <f>IF(AND('Mapa final'!#REF!="Alta",'Mapa final'!#REF!="Menor"),CONCATENATE("R7C",'Mapa final'!#REF!),"")</f>
        <v>#ERROR!</v>
      </c>
      <c r="T22" s="197" t="str">
        <f>IF(AND('Mapa final'!#REF!="Alta",'Mapa final'!#REF!="Menor"),CONCATENATE("R7C",'Mapa final'!#REF!),"")</f>
        <v>#ERROR!</v>
      </c>
      <c r="U22" s="198" t="str">
        <f>IF(AND('Mapa final'!#REF!="Alta",'Mapa final'!#REF!="Menor"),CONCATENATE("R7C",'Mapa final'!#REF!),"")</f>
        <v>#ERROR!</v>
      </c>
      <c r="V22" s="180" t="str">
        <f>IF(AND('Mapa final'!#REF!="Alta",'Mapa final'!#REF!="Moderado"),CONCATENATE("R7C",'Mapa final'!#REF!),"")</f>
        <v>#ERROR!</v>
      </c>
      <c r="W22" s="181" t="str">
        <f>IF(AND('Mapa final'!#REF!="Alta",'Mapa final'!#REF!="Moderado"),CONCATENATE("R7C",'Mapa final'!#REF!),"")</f>
        <v>#ERROR!</v>
      </c>
      <c r="X22" s="181" t="str">
        <f>IF(AND('Mapa final'!#REF!="Alta",'Mapa final'!#REF!="Moderado"),CONCATENATE("R7C",'Mapa final'!#REF!),"")</f>
        <v>#ERROR!</v>
      </c>
      <c r="Y22" s="181" t="str">
        <f>IF(AND('Mapa final'!#REF!="Alta",'Mapa final'!#REF!="Moderado"),CONCATENATE("R7C",'Mapa final'!#REF!),"")</f>
        <v>#ERROR!</v>
      </c>
      <c r="Z22" s="181" t="str">
        <f>IF(AND('Mapa final'!#REF!="Alta",'Mapa final'!#REF!="Moderado"),CONCATENATE("R7C",'Mapa final'!#REF!),"")</f>
        <v>#ERROR!</v>
      </c>
      <c r="AA22" s="182" t="str">
        <f>IF(AND('Mapa final'!#REF!="Alta",'Mapa final'!#REF!="Moderado"),CONCATENATE("R7C",'Mapa final'!#REF!),"")</f>
        <v>#ERROR!</v>
      </c>
      <c r="AB22" s="180" t="str">
        <f>IF(AND('Mapa final'!#REF!="Alta",'Mapa final'!#REF!="Mayor"),CONCATENATE("R7C",'Mapa final'!#REF!),"")</f>
        <v>#ERROR!</v>
      </c>
      <c r="AC22" s="181" t="str">
        <f>IF(AND('Mapa final'!#REF!="Alta",'Mapa final'!#REF!="Mayor"),CONCATENATE("R7C",'Mapa final'!#REF!),"")</f>
        <v>#ERROR!</v>
      </c>
      <c r="AD22" s="181" t="str">
        <f>IF(AND('Mapa final'!#REF!="Alta",'Mapa final'!#REF!="Mayor"),CONCATENATE("R7C",'Mapa final'!#REF!),"")</f>
        <v>#ERROR!</v>
      </c>
      <c r="AE22" s="181" t="str">
        <f>IF(AND('Mapa final'!#REF!="Alta",'Mapa final'!#REF!="Mayor"),CONCATENATE("R7C",'Mapa final'!#REF!),"")</f>
        <v>#ERROR!</v>
      </c>
      <c r="AF22" s="181" t="str">
        <f>IF(AND('Mapa final'!#REF!="Alta",'Mapa final'!#REF!="Mayor"),CONCATENATE("R7C",'Mapa final'!#REF!),"")</f>
        <v>#ERROR!</v>
      </c>
      <c r="AG22" s="182" t="str">
        <f>IF(AND('Mapa final'!#REF!="Alta",'Mapa final'!#REF!="Mayor"),CONCATENATE("R7C",'Mapa final'!#REF!),"")</f>
        <v>#ERROR!</v>
      </c>
      <c r="AH22" s="183" t="str">
        <f>IF(AND('Mapa final'!#REF!="Alta",'Mapa final'!#REF!="Catastrófico"),CONCATENATE("R7C",'Mapa final'!#REF!),"")</f>
        <v>#ERROR!</v>
      </c>
      <c r="AI22" s="184" t="str">
        <f>IF(AND('Mapa final'!#REF!="Alta",'Mapa final'!#REF!="Catastrófico"),CONCATENATE("R7C",'Mapa final'!#REF!),"")</f>
        <v>#ERROR!</v>
      </c>
      <c r="AJ22" s="184" t="str">
        <f>IF(AND('Mapa final'!#REF!="Alta",'Mapa final'!#REF!="Catastrófico"),CONCATENATE("R7C",'Mapa final'!#REF!),"")</f>
        <v>#ERROR!</v>
      </c>
      <c r="AK22" s="184" t="str">
        <f>IF(AND('Mapa final'!#REF!="Alta",'Mapa final'!#REF!="Catastrófico"),CONCATENATE("R7C",'Mapa final'!#REF!),"")</f>
        <v>#ERROR!</v>
      </c>
      <c r="AL22" s="184" t="str">
        <f>IF(AND('Mapa final'!#REF!="Alta",'Mapa final'!#REF!="Catastrófico"),CONCATENATE("R7C",'Mapa final'!#REF!),"")</f>
        <v>#ERROR!</v>
      </c>
      <c r="AM22" s="185" t="str">
        <f>IF(AND('Mapa final'!#REF!="Alta",'Mapa final'!#REF!="Catastrófico"),CONCATENATE("R7C",'Mapa final'!#REF!),"")</f>
        <v>#ERROR!</v>
      </c>
      <c r="AN22" s="130"/>
      <c r="AO22" s="149"/>
      <c r="AT22" s="150"/>
    </row>
    <row r="23" ht="15.0" customHeight="1">
      <c r="B23" s="131"/>
      <c r="D23" s="8"/>
      <c r="E23" s="7"/>
      <c r="J23" s="196" t="str">
        <f>IF(AND('Mapa final'!#REF!="Alta",'Mapa final'!#REF!="Leve"),CONCATENATE("R8C",'Mapa final'!#REF!),"")</f>
        <v>#ERROR!</v>
      </c>
      <c r="K23" s="197" t="str">
        <f>IF(AND('Mapa final'!#REF!="Alta",'Mapa final'!#REF!="Leve"),CONCATENATE("R8C",'Mapa final'!#REF!),"")</f>
        <v>#ERROR!</v>
      </c>
      <c r="L23" s="197" t="str">
        <f>IF(AND('Mapa final'!#REF!="Alta",'Mapa final'!#REF!="Leve"),CONCATENATE("R8C",'Mapa final'!#REF!),"")</f>
        <v>#ERROR!</v>
      </c>
      <c r="M23" s="197" t="str">
        <f>IF(AND('Mapa final'!#REF!="Alta",'Mapa final'!#REF!="Leve"),CONCATENATE("R8C",'Mapa final'!#REF!),"")</f>
        <v>#ERROR!</v>
      </c>
      <c r="N23" s="197" t="str">
        <f>IF(AND('Mapa final'!#REF!="Alta",'Mapa final'!#REF!="Leve"),CONCATENATE("R8C",'Mapa final'!#REF!),"")</f>
        <v>#ERROR!</v>
      </c>
      <c r="O23" s="198" t="str">
        <f>IF(AND('Mapa final'!#REF!="Alta",'Mapa final'!#REF!="Leve"),CONCATENATE("R8C",'Mapa final'!#REF!),"")</f>
        <v>#ERROR!</v>
      </c>
      <c r="P23" s="196" t="str">
        <f>IF(AND('Mapa final'!#REF!="Alta",'Mapa final'!#REF!="Menor"),CONCATENATE("R8C",'Mapa final'!#REF!),"")</f>
        <v>#ERROR!</v>
      </c>
      <c r="Q23" s="197" t="str">
        <f>IF(AND('Mapa final'!#REF!="Alta",'Mapa final'!#REF!="Menor"),CONCATENATE("R8C",'Mapa final'!#REF!),"")</f>
        <v>#ERROR!</v>
      </c>
      <c r="R23" s="197" t="str">
        <f>IF(AND('Mapa final'!#REF!="Alta",'Mapa final'!#REF!="Menor"),CONCATENATE("R8C",'Mapa final'!#REF!),"")</f>
        <v>#ERROR!</v>
      </c>
      <c r="S23" s="197" t="str">
        <f>IF(AND('Mapa final'!#REF!="Alta",'Mapa final'!#REF!="Menor"),CONCATENATE("R8C",'Mapa final'!#REF!),"")</f>
        <v>#ERROR!</v>
      </c>
      <c r="T23" s="197" t="str">
        <f>IF(AND('Mapa final'!#REF!="Alta",'Mapa final'!#REF!="Menor"),CONCATENATE("R8C",'Mapa final'!#REF!),"")</f>
        <v>#ERROR!</v>
      </c>
      <c r="U23" s="198" t="str">
        <f>IF(AND('Mapa final'!#REF!="Alta",'Mapa final'!#REF!="Menor"),CONCATENATE("R8C",'Mapa final'!#REF!),"")</f>
        <v>#ERROR!</v>
      </c>
      <c r="V23" s="180" t="str">
        <f>IF(AND('Mapa final'!#REF!="Alta",'Mapa final'!#REF!="Moderado"),CONCATENATE("R8C",'Mapa final'!#REF!),"")</f>
        <v>#ERROR!</v>
      </c>
      <c r="W23" s="181" t="str">
        <f>IF(AND('Mapa final'!#REF!="Alta",'Mapa final'!#REF!="Moderado"),CONCATENATE("R8C",'Mapa final'!#REF!),"")</f>
        <v>#ERROR!</v>
      </c>
      <c r="X23" s="181" t="str">
        <f>IF(AND('Mapa final'!#REF!="Alta",'Mapa final'!#REF!="Moderado"),CONCATENATE("R8C",'Mapa final'!#REF!),"")</f>
        <v>#ERROR!</v>
      </c>
      <c r="Y23" s="181" t="str">
        <f>IF(AND('Mapa final'!#REF!="Alta",'Mapa final'!#REF!="Moderado"),CONCATENATE("R8C",'Mapa final'!#REF!),"")</f>
        <v>#ERROR!</v>
      </c>
      <c r="Z23" s="181" t="str">
        <f>IF(AND('Mapa final'!#REF!="Alta",'Mapa final'!#REF!="Moderado"),CONCATENATE("R8C",'Mapa final'!#REF!),"")</f>
        <v>#ERROR!</v>
      </c>
      <c r="AA23" s="182" t="str">
        <f>IF(AND('Mapa final'!#REF!="Alta",'Mapa final'!#REF!="Moderado"),CONCATENATE("R8C",'Mapa final'!#REF!),"")</f>
        <v>#ERROR!</v>
      </c>
      <c r="AB23" s="180" t="str">
        <f>IF(AND('Mapa final'!#REF!="Alta",'Mapa final'!#REF!="Mayor"),CONCATENATE("R8C",'Mapa final'!#REF!),"")</f>
        <v>#ERROR!</v>
      </c>
      <c r="AC23" s="181" t="str">
        <f>IF(AND('Mapa final'!#REF!="Alta",'Mapa final'!#REF!="Mayor"),CONCATENATE("R8C",'Mapa final'!#REF!),"")</f>
        <v>#ERROR!</v>
      </c>
      <c r="AD23" s="181" t="str">
        <f>IF(AND('Mapa final'!#REF!="Alta",'Mapa final'!#REF!="Mayor"),CONCATENATE("R8C",'Mapa final'!#REF!),"")</f>
        <v>#ERROR!</v>
      </c>
      <c r="AE23" s="181" t="str">
        <f>IF(AND('Mapa final'!#REF!="Alta",'Mapa final'!#REF!="Mayor"),CONCATENATE("R8C",'Mapa final'!#REF!),"")</f>
        <v>#ERROR!</v>
      </c>
      <c r="AF23" s="181" t="str">
        <f>IF(AND('Mapa final'!#REF!="Alta",'Mapa final'!#REF!="Mayor"),CONCATENATE("R8C",'Mapa final'!#REF!),"")</f>
        <v>#ERROR!</v>
      </c>
      <c r="AG23" s="182" t="str">
        <f>IF(AND('Mapa final'!#REF!="Alta",'Mapa final'!#REF!="Mayor"),CONCATENATE("R8C",'Mapa final'!#REF!),"")</f>
        <v>#ERROR!</v>
      </c>
      <c r="AH23" s="183" t="str">
        <f>IF(AND('Mapa final'!#REF!="Alta",'Mapa final'!#REF!="Catastrófico"),CONCATENATE("R8C",'Mapa final'!#REF!),"")</f>
        <v>#ERROR!</v>
      </c>
      <c r="AI23" s="184" t="str">
        <f>IF(AND('Mapa final'!#REF!="Alta",'Mapa final'!#REF!="Catastrófico"),CONCATENATE("R8C",'Mapa final'!#REF!),"")</f>
        <v>#ERROR!</v>
      </c>
      <c r="AJ23" s="184" t="str">
        <f>IF(AND('Mapa final'!#REF!="Alta",'Mapa final'!#REF!="Catastrófico"),CONCATENATE("R8C",'Mapa final'!#REF!),"")</f>
        <v>#ERROR!</v>
      </c>
      <c r="AK23" s="184" t="str">
        <f>IF(AND('Mapa final'!#REF!="Alta",'Mapa final'!#REF!="Catastrófico"),CONCATENATE("R8C",'Mapa final'!#REF!),"")</f>
        <v>#ERROR!</v>
      </c>
      <c r="AL23" s="184" t="str">
        <f>IF(AND('Mapa final'!#REF!="Alta",'Mapa final'!#REF!="Catastrófico"),CONCATENATE("R8C",'Mapa final'!#REF!),"")</f>
        <v>#ERROR!</v>
      </c>
      <c r="AM23" s="185" t="str">
        <f>IF(AND('Mapa final'!#REF!="Alta",'Mapa final'!#REF!="Catastrófico"),CONCATENATE("R8C",'Mapa final'!#REF!),"")</f>
        <v>#ERROR!</v>
      </c>
      <c r="AN23" s="130"/>
      <c r="AO23" s="149"/>
      <c r="AT23" s="150"/>
    </row>
    <row r="24" ht="15.0" customHeight="1">
      <c r="B24" s="131"/>
      <c r="D24" s="8"/>
      <c r="E24" s="7"/>
      <c r="J24" s="196" t="str">
        <f>IF(AND('Mapa final'!#REF!="Alta",'Mapa final'!#REF!="Leve"),CONCATENATE("R9C",'Mapa final'!#REF!),"")</f>
        <v>#ERROR!</v>
      </c>
      <c r="K24" s="197" t="str">
        <f>IF(AND('Mapa final'!#REF!="Alta",'Mapa final'!#REF!="Leve"),CONCATENATE("R9C",'Mapa final'!#REF!),"")</f>
        <v>#ERROR!</v>
      </c>
      <c r="L24" s="197" t="str">
        <f>IF(AND('Mapa final'!#REF!="Alta",'Mapa final'!#REF!="Leve"),CONCATENATE("R9C",'Mapa final'!#REF!),"")</f>
        <v>#ERROR!</v>
      </c>
      <c r="M24" s="197" t="str">
        <f>IF(AND('Mapa final'!#REF!="Alta",'Mapa final'!#REF!="Leve"),CONCATENATE("R9C",'Mapa final'!#REF!),"")</f>
        <v>#ERROR!</v>
      </c>
      <c r="N24" s="197" t="str">
        <f>IF(AND('Mapa final'!#REF!="Alta",'Mapa final'!#REF!="Leve"),CONCATENATE("R9C",'Mapa final'!#REF!),"")</f>
        <v>#ERROR!</v>
      </c>
      <c r="O24" s="198" t="str">
        <f>IF(AND('Mapa final'!#REF!="Alta",'Mapa final'!#REF!="Leve"),CONCATENATE("R9C",'Mapa final'!#REF!),"")</f>
        <v>#ERROR!</v>
      </c>
      <c r="P24" s="196" t="str">
        <f>IF(AND('Mapa final'!#REF!="Alta",'Mapa final'!#REF!="Menor"),CONCATENATE("R9C",'Mapa final'!#REF!),"")</f>
        <v>#ERROR!</v>
      </c>
      <c r="Q24" s="197" t="str">
        <f>IF(AND('Mapa final'!#REF!="Alta",'Mapa final'!#REF!="Menor"),CONCATENATE("R9C",'Mapa final'!#REF!),"")</f>
        <v>#ERROR!</v>
      </c>
      <c r="R24" s="197" t="str">
        <f>IF(AND('Mapa final'!#REF!="Alta",'Mapa final'!#REF!="Menor"),CONCATENATE("R9C",'Mapa final'!#REF!),"")</f>
        <v>#ERROR!</v>
      </c>
      <c r="S24" s="197" t="str">
        <f>IF(AND('Mapa final'!#REF!="Alta",'Mapa final'!#REF!="Menor"),CONCATENATE("R9C",'Mapa final'!#REF!),"")</f>
        <v>#ERROR!</v>
      </c>
      <c r="T24" s="197" t="str">
        <f>IF(AND('Mapa final'!#REF!="Alta",'Mapa final'!#REF!="Menor"),CONCATENATE("R9C",'Mapa final'!#REF!),"")</f>
        <v>#ERROR!</v>
      </c>
      <c r="U24" s="198" t="str">
        <f>IF(AND('Mapa final'!#REF!="Alta",'Mapa final'!#REF!="Menor"),CONCATENATE("R9C",'Mapa final'!#REF!),"")</f>
        <v>#ERROR!</v>
      </c>
      <c r="V24" s="180" t="str">
        <f>IF(AND('Mapa final'!#REF!="Alta",'Mapa final'!#REF!="Moderado"),CONCATENATE("R9C",'Mapa final'!#REF!),"")</f>
        <v>#ERROR!</v>
      </c>
      <c r="W24" s="181" t="str">
        <f>IF(AND('Mapa final'!#REF!="Alta",'Mapa final'!#REF!="Moderado"),CONCATENATE("R9C",'Mapa final'!#REF!),"")</f>
        <v>#ERROR!</v>
      </c>
      <c r="X24" s="181" t="str">
        <f>IF(AND('Mapa final'!#REF!="Alta",'Mapa final'!#REF!="Moderado"),CONCATENATE("R9C",'Mapa final'!#REF!),"")</f>
        <v>#ERROR!</v>
      </c>
      <c r="Y24" s="181" t="str">
        <f>IF(AND('Mapa final'!#REF!="Alta",'Mapa final'!#REF!="Moderado"),CONCATENATE("R9C",'Mapa final'!#REF!),"")</f>
        <v>#ERROR!</v>
      </c>
      <c r="Z24" s="181" t="str">
        <f>IF(AND('Mapa final'!#REF!="Alta",'Mapa final'!#REF!="Moderado"),CONCATENATE("R9C",'Mapa final'!#REF!),"")</f>
        <v>#ERROR!</v>
      </c>
      <c r="AA24" s="182" t="str">
        <f>IF(AND('Mapa final'!#REF!="Alta",'Mapa final'!#REF!="Moderado"),CONCATENATE("R9C",'Mapa final'!#REF!),"")</f>
        <v>#ERROR!</v>
      </c>
      <c r="AB24" s="180" t="str">
        <f>IF(AND('Mapa final'!#REF!="Alta",'Mapa final'!#REF!="Mayor"),CONCATENATE("R9C",'Mapa final'!#REF!),"")</f>
        <v>#ERROR!</v>
      </c>
      <c r="AC24" s="181" t="str">
        <f>IF(AND('Mapa final'!#REF!="Alta",'Mapa final'!#REF!="Mayor"),CONCATENATE("R9C",'Mapa final'!#REF!),"")</f>
        <v>#ERROR!</v>
      </c>
      <c r="AD24" s="181" t="str">
        <f>IF(AND('Mapa final'!#REF!="Alta",'Mapa final'!#REF!="Mayor"),CONCATENATE("R9C",'Mapa final'!#REF!),"")</f>
        <v>#ERROR!</v>
      </c>
      <c r="AE24" s="181" t="str">
        <f>IF(AND('Mapa final'!#REF!="Alta",'Mapa final'!#REF!="Mayor"),CONCATENATE("R9C",'Mapa final'!#REF!),"")</f>
        <v>#ERROR!</v>
      </c>
      <c r="AF24" s="181" t="str">
        <f>IF(AND('Mapa final'!#REF!="Alta",'Mapa final'!#REF!="Mayor"),CONCATENATE("R9C",'Mapa final'!#REF!),"")</f>
        <v>#ERROR!</v>
      </c>
      <c r="AG24" s="182" t="str">
        <f>IF(AND('Mapa final'!#REF!="Alta",'Mapa final'!#REF!="Mayor"),CONCATENATE("R9C",'Mapa final'!#REF!),"")</f>
        <v>#ERROR!</v>
      </c>
      <c r="AH24" s="183" t="str">
        <f>IF(AND('Mapa final'!#REF!="Alta",'Mapa final'!#REF!="Catastrófico"),CONCATENATE("R9C",'Mapa final'!#REF!),"")</f>
        <v>#ERROR!</v>
      </c>
      <c r="AI24" s="184" t="str">
        <f>IF(AND('Mapa final'!#REF!="Alta",'Mapa final'!#REF!="Catastrófico"),CONCATENATE("R9C",'Mapa final'!#REF!),"")</f>
        <v>#ERROR!</v>
      </c>
      <c r="AJ24" s="184" t="str">
        <f>IF(AND('Mapa final'!#REF!="Alta",'Mapa final'!#REF!="Catastrófico"),CONCATENATE("R9C",'Mapa final'!#REF!),"")</f>
        <v>#ERROR!</v>
      </c>
      <c r="AK24" s="184" t="str">
        <f>IF(AND('Mapa final'!#REF!="Alta",'Mapa final'!#REF!="Catastrófico"),CONCATENATE("R9C",'Mapa final'!#REF!),"")</f>
        <v>#ERROR!</v>
      </c>
      <c r="AL24" s="184" t="str">
        <f>IF(AND('Mapa final'!#REF!="Alta",'Mapa final'!#REF!="Catastrófico"),CONCATENATE("R9C",'Mapa final'!#REF!),"")</f>
        <v>#ERROR!</v>
      </c>
      <c r="AM24" s="185" t="str">
        <f>IF(AND('Mapa final'!#REF!="Alta",'Mapa final'!#REF!="Catastrófico"),CONCATENATE("R9C",'Mapa final'!#REF!),"")</f>
        <v>#ERROR!</v>
      </c>
      <c r="AN24" s="130"/>
      <c r="AO24" s="149"/>
      <c r="AT24" s="150"/>
    </row>
    <row r="25" ht="15.75" customHeight="1">
      <c r="B25" s="131"/>
      <c r="D25" s="8"/>
      <c r="E25" s="15"/>
      <c r="F25" s="11"/>
      <c r="G25" s="11"/>
      <c r="H25" s="11"/>
      <c r="I25" s="11"/>
      <c r="J25" s="199" t="str">
        <f>IF(AND('Mapa final'!#REF!="Alta",'Mapa final'!#REF!="Leve"),CONCATENATE("R10C",'Mapa final'!#REF!),"")</f>
        <v>#ERROR!</v>
      </c>
      <c r="K25" s="200" t="str">
        <f>IF(AND('Mapa final'!#REF!="Alta",'Mapa final'!#REF!="Leve"),CONCATENATE("R10C",'Mapa final'!#REF!),"")</f>
        <v>#ERROR!</v>
      </c>
      <c r="L25" s="200" t="str">
        <f>IF(AND('Mapa final'!#REF!="Alta",'Mapa final'!#REF!="Leve"),CONCATENATE("R10C",'Mapa final'!#REF!),"")</f>
        <v>#ERROR!</v>
      </c>
      <c r="M25" s="200" t="str">
        <f>IF(AND('Mapa final'!#REF!="Alta",'Mapa final'!#REF!="Leve"),CONCATENATE("R10C",'Mapa final'!#REF!),"")</f>
        <v>#ERROR!</v>
      </c>
      <c r="N25" s="200" t="str">
        <f>IF(AND('Mapa final'!#REF!="Alta",'Mapa final'!#REF!="Leve"),CONCATENATE("R10C",'Mapa final'!#REF!),"")</f>
        <v>#ERROR!</v>
      </c>
      <c r="O25" s="201" t="str">
        <f>IF(AND('Mapa final'!#REF!="Alta",'Mapa final'!#REF!="Leve"),CONCATENATE("R10C",'Mapa final'!#REF!),"")</f>
        <v>#ERROR!</v>
      </c>
      <c r="P25" s="199" t="str">
        <f>IF(AND('Mapa final'!#REF!="Alta",'Mapa final'!#REF!="Menor"),CONCATENATE("R10C",'Mapa final'!#REF!),"")</f>
        <v>#ERROR!</v>
      </c>
      <c r="Q25" s="200" t="str">
        <f>IF(AND('Mapa final'!#REF!="Alta",'Mapa final'!#REF!="Menor"),CONCATENATE("R10C",'Mapa final'!#REF!),"")</f>
        <v>#ERROR!</v>
      </c>
      <c r="R25" s="200" t="str">
        <f>IF(AND('Mapa final'!#REF!="Alta",'Mapa final'!#REF!="Menor"),CONCATENATE("R10C",'Mapa final'!#REF!),"")</f>
        <v>#ERROR!</v>
      </c>
      <c r="S25" s="200" t="str">
        <f>IF(AND('Mapa final'!#REF!="Alta",'Mapa final'!#REF!="Menor"),CONCATENATE("R10C",'Mapa final'!#REF!),"")</f>
        <v>#ERROR!</v>
      </c>
      <c r="T25" s="200" t="str">
        <f>IF(AND('Mapa final'!#REF!="Alta",'Mapa final'!#REF!="Menor"),CONCATENATE("R10C",'Mapa final'!#REF!),"")</f>
        <v>#ERROR!</v>
      </c>
      <c r="U25" s="201" t="str">
        <f>IF(AND('Mapa final'!#REF!="Alta",'Mapa final'!#REF!="Menor"),CONCATENATE("R10C",'Mapa final'!#REF!),"")</f>
        <v>#ERROR!</v>
      </c>
      <c r="V25" s="186" t="str">
        <f>IF(AND('Mapa final'!#REF!="Alta",'Mapa final'!#REF!="Moderado"),CONCATENATE("R10C",'Mapa final'!#REF!),"")</f>
        <v>#ERROR!</v>
      </c>
      <c r="W25" s="187" t="str">
        <f>IF(AND('Mapa final'!#REF!="Alta",'Mapa final'!#REF!="Moderado"),CONCATENATE("R10C",'Mapa final'!#REF!),"")</f>
        <v>#ERROR!</v>
      </c>
      <c r="X25" s="187" t="str">
        <f>IF(AND('Mapa final'!#REF!="Alta",'Mapa final'!#REF!="Moderado"),CONCATENATE("R10C",'Mapa final'!#REF!),"")</f>
        <v>#ERROR!</v>
      </c>
      <c r="Y25" s="187" t="str">
        <f>IF(AND('Mapa final'!#REF!="Alta",'Mapa final'!#REF!="Moderado"),CONCATENATE("R10C",'Mapa final'!#REF!),"")</f>
        <v>#ERROR!</v>
      </c>
      <c r="Z25" s="187" t="str">
        <f>IF(AND('Mapa final'!#REF!="Alta",'Mapa final'!#REF!="Moderado"),CONCATENATE("R10C",'Mapa final'!#REF!),"")</f>
        <v>#ERROR!</v>
      </c>
      <c r="AA25" s="188" t="str">
        <f>IF(AND('Mapa final'!#REF!="Alta",'Mapa final'!#REF!="Moderado"),CONCATENATE("R10C",'Mapa final'!#REF!),"")</f>
        <v>#ERROR!</v>
      </c>
      <c r="AB25" s="186" t="str">
        <f>IF(AND('Mapa final'!#REF!="Alta",'Mapa final'!#REF!="Mayor"),CONCATENATE("R10C",'Mapa final'!#REF!),"")</f>
        <v>#ERROR!</v>
      </c>
      <c r="AC25" s="187" t="str">
        <f>IF(AND('Mapa final'!#REF!="Alta",'Mapa final'!#REF!="Mayor"),CONCATENATE("R10C",'Mapa final'!#REF!),"")</f>
        <v>#ERROR!</v>
      </c>
      <c r="AD25" s="187" t="str">
        <f>IF(AND('Mapa final'!#REF!="Alta",'Mapa final'!#REF!="Mayor"),CONCATENATE("R10C",'Mapa final'!#REF!),"")</f>
        <v>#ERROR!</v>
      </c>
      <c r="AE25" s="187" t="str">
        <f>IF(AND('Mapa final'!#REF!="Alta",'Mapa final'!#REF!="Mayor"),CONCATENATE("R10C",'Mapa final'!#REF!),"")</f>
        <v>#ERROR!</v>
      </c>
      <c r="AF25" s="187" t="str">
        <f>IF(AND('Mapa final'!#REF!="Alta",'Mapa final'!#REF!="Mayor"),CONCATENATE("R10C",'Mapa final'!#REF!),"")</f>
        <v>#ERROR!</v>
      </c>
      <c r="AG25" s="188" t="str">
        <f>IF(AND('Mapa final'!#REF!="Alta",'Mapa final'!#REF!="Mayor"),CONCATENATE("R10C",'Mapa final'!#REF!),"")</f>
        <v>#ERROR!</v>
      </c>
      <c r="AH25" s="189" t="str">
        <f>IF(AND('Mapa final'!#REF!="Alta",'Mapa final'!#REF!="Catastrófico"),CONCATENATE("R10C",'Mapa final'!#REF!),"")</f>
        <v>#ERROR!</v>
      </c>
      <c r="AI25" s="190" t="str">
        <f>IF(AND('Mapa final'!#REF!="Alta",'Mapa final'!#REF!="Catastrófico"),CONCATENATE("R10C",'Mapa final'!#REF!),"")</f>
        <v>#ERROR!</v>
      </c>
      <c r="AJ25" s="190" t="str">
        <f>IF(AND('Mapa final'!#REF!="Alta",'Mapa final'!#REF!="Catastrófico"),CONCATENATE("R10C",'Mapa final'!#REF!),"")</f>
        <v>#ERROR!</v>
      </c>
      <c r="AK25" s="190" t="str">
        <f>IF(AND('Mapa final'!#REF!="Alta",'Mapa final'!#REF!="Catastrófico"),CONCATENATE("R10C",'Mapa final'!#REF!),"")</f>
        <v>#ERROR!</v>
      </c>
      <c r="AL25" s="190" t="str">
        <f>IF(AND('Mapa final'!#REF!="Alta",'Mapa final'!#REF!="Catastrófico"),CONCATENATE("R10C",'Mapa final'!#REF!),"")</f>
        <v>#ERROR!</v>
      </c>
      <c r="AM25" s="191" t="str">
        <f>IF(AND('Mapa final'!#REF!="Alta",'Mapa final'!#REF!="Catastrófico"),CONCATENATE("R10C",'Mapa final'!#REF!),"")</f>
        <v>#ERROR!</v>
      </c>
      <c r="AN25" s="130"/>
      <c r="AO25" s="157"/>
      <c r="AP25" s="158"/>
      <c r="AQ25" s="158"/>
      <c r="AR25" s="158"/>
      <c r="AS25" s="158"/>
      <c r="AT25" s="159"/>
    </row>
    <row r="26" ht="15.0" customHeight="1">
      <c r="B26" s="131"/>
      <c r="D26" s="8"/>
      <c r="E26" s="172" t="s">
        <v>155</v>
      </c>
      <c r="F26" s="2"/>
      <c r="G26" s="2"/>
      <c r="H26" s="2"/>
      <c r="I26" s="3"/>
      <c r="J26" s="192" t="str">
        <f>IF(AND('Mapa final'!$Y$16="Media",'Mapa final'!$AA$16="Leve"),CONCATENATE("R1C",'Mapa final'!$O$16),"")</f>
        <v/>
      </c>
      <c r="K26" s="193" t="str">
        <f>IF(AND('Mapa final'!$Y$17="Media",'Mapa final'!$AA$17="Leve"),CONCATENATE("R1C",'Mapa final'!$O$17),"")</f>
        <v/>
      </c>
      <c r="L26" s="193" t="str">
        <f>IF(AND('Mapa final'!$Y$18="Media",'Mapa final'!$AA$18="Leve"),CONCATENATE("R1C",'Mapa final'!$O$18),"")</f>
        <v/>
      </c>
      <c r="M26" s="193" t="str">
        <f>IF(AND('Mapa final'!#REF!="Media",'Mapa final'!#REF!="Leve"),CONCATENATE("R1C",'Mapa final'!#REF!),"")</f>
        <v>#ERROR!</v>
      </c>
      <c r="N26" s="193" t="str">
        <f>IF(AND('Mapa final'!#REF!="Media",'Mapa final'!#REF!="Leve"),CONCATENATE("R1C",'Mapa final'!#REF!),"")</f>
        <v>#ERROR!</v>
      </c>
      <c r="O26" s="194" t="str">
        <f>IF(AND('Mapa final'!#REF!="Media",'Mapa final'!#REF!="Leve"),CONCATENATE("R1C",'Mapa final'!#REF!),"")</f>
        <v>#ERROR!</v>
      </c>
      <c r="P26" s="192" t="str">
        <f>IF(AND('Mapa final'!$Y$16="Media",'Mapa final'!$AA$16="Menor"),CONCATENATE("R1C",'Mapa final'!$O$16),"")</f>
        <v/>
      </c>
      <c r="Q26" s="193" t="str">
        <f>IF(AND('Mapa final'!$Y$17="Media",'Mapa final'!$AA$17="Menor"),CONCATENATE("R1C",'Mapa final'!$O$17),"")</f>
        <v/>
      </c>
      <c r="R26" s="193" t="str">
        <f>IF(AND('Mapa final'!$Y$18="Media",'Mapa final'!$AA$18="Menor"),CONCATENATE("R1C",'Mapa final'!$O$18),"")</f>
        <v/>
      </c>
      <c r="S26" s="193" t="str">
        <f>IF(AND('Mapa final'!#REF!="Media",'Mapa final'!#REF!="Menor"),CONCATENATE("R1C",'Mapa final'!#REF!),"")</f>
        <v>#ERROR!</v>
      </c>
      <c r="T26" s="193" t="str">
        <f>IF(AND('Mapa final'!#REF!="Media",'Mapa final'!#REF!="Menor"),CONCATENATE("R1C",'Mapa final'!#REF!),"")</f>
        <v>#ERROR!</v>
      </c>
      <c r="U26" s="194" t="str">
        <f>IF(AND('Mapa final'!#REF!="Media",'Mapa final'!#REF!="Menor"),CONCATENATE("R1C",'Mapa final'!#REF!),"")</f>
        <v>#ERROR!</v>
      </c>
      <c r="V26" s="192" t="str">
        <f>IF(AND('Mapa final'!$Y$16="Media",'Mapa final'!$AA$16="Moderado"),CONCATENATE("R1C",'Mapa final'!$O$16),"")</f>
        <v/>
      </c>
      <c r="W26" s="193" t="str">
        <f>IF(AND('Mapa final'!$Y$17="Media",'Mapa final'!$AA$17="Moderado"),CONCATENATE("R1C",'Mapa final'!$O$17),"")</f>
        <v/>
      </c>
      <c r="X26" s="193" t="str">
        <f>IF(AND('Mapa final'!$Y$18="Media",'Mapa final'!$AA$18="Moderado"),CONCATENATE("R1C",'Mapa final'!$O$18),"")</f>
        <v/>
      </c>
      <c r="Y26" s="193" t="str">
        <f>IF(AND('Mapa final'!#REF!="Media",'Mapa final'!#REF!="Moderado"),CONCATENATE("R1C",'Mapa final'!#REF!),"")</f>
        <v>#ERROR!</v>
      </c>
      <c r="Z26" s="193" t="str">
        <f>IF(AND('Mapa final'!#REF!="Media",'Mapa final'!#REF!="Moderado"),CONCATENATE("R1C",'Mapa final'!#REF!),"")</f>
        <v>#ERROR!</v>
      </c>
      <c r="AA26" s="194" t="str">
        <f>IF(AND('Mapa final'!#REF!="Media",'Mapa final'!#REF!="Moderado"),CONCATENATE("R1C",'Mapa final'!#REF!),"")</f>
        <v>#ERROR!</v>
      </c>
      <c r="AB26" s="173" t="str">
        <f>IF(AND('Mapa final'!$Y$16="Media",'Mapa final'!$AA$16="Mayor"),CONCATENATE("R1C",'Mapa final'!$O$16),"")</f>
        <v/>
      </c>
      <c r="AC26" s="174" t="str">
        <f>IF(AND('Mapa final'!$Y$17="Media",'Mapa final'!$AA$17="Mayor"),CONCATENATE("R1C",'Mapa final'!$O$17),"")</f>
        <v/>
      </c>
      <c r="AD26" s="174" t="str">
        <f>IF(AND('Mapa final'!$Y$18="Media",'Mapa final'!$AA$18="Mayor"),CONCATENATE("R1C",'Mapa final'!$O$18),"")</f>
        <v/>
      </c>
      <c r="AE26" s="174" t="str">
        <f>IF(AND('Mapa final'!#REF!="Media",'Mapa final'!#REF!="Mayor"),CONCATENATE("R1C",'Mapa final'!#REF!),"")</f>
        <v>#ERROR!</v>
      </c>
      <c r="AF26" s="174" t="str">
        <f>IF(AND('Mapa final'!#REF!="Media",'Mapa final'!#REF!="Mayor"),CONCATENATE("R1C",'Mapa final'!#REF!),"")</f>
        <v>#ERROR!</v>
      </c>
      <c r="AG26" s="175" t="str">
        <f>IF(AND('Mapa final'!#REF!="Media",'Mapa final'!#REF!="Mayor"),CONCATENATE("R1C",'Mapa final'!#REF!),"")</f>
        <v>#ERROR!</v>
      </c>
      <c r="AH26" s="176" t="str">
        <f>IF(AND('Mapa final'!$Y$16="Media",'Mapa final'!$AA$16="Catastrófico"),CONCATENATE("R1C",'Mapa final'!$O$16),"")</f>
        <v/>
      </c>
      <c r="AI26" s="177" t="str">
        <f>IF(AND('Mapa final'!$Y$17="Media",'Mapa final'!$AA$17="Catastrófico"),CONCATENATE("R1C",'Mapa final'!$O$17),"")</f>
        <v/>
      </c>
      <c r="AJ26" s="177" t="str">
        <f>IF(AND('Mapa final'!$Y$18="Media",'Mapa final'!$AA$18="Catastrófico"),CONCATENATE("R1C",'Mapa final'!$O$18),"")</f>
        <v/>
      </c>
      <c r="AK26" s="177" t="str">
        <f>IF(AND('Mapa final'!#REF!="Media",'Mapa final'!#REF!="Catastrófico"),CONCATENATE("R1C",'Mapa final'!#REF!),"")</f>
        <v>#ERROR!</v>
      </c>
      <c r="AL26" s="177" t="str">
        <f>IF(AND('Mapa final'!#REF!="Media",'Mapa final'!#REF!="Catastrófico"),CONCATENATE("R1C",'Mapa final'!#REF!),"")</f>
        <v>#ERROR!</v>
      </c>
      <c r="AM26" s="178" t="str">
        <f>IF(AND('Mapa final'!#REF!="Media",'Mapa final'!#REF!="Catastrófico"),CONCATENATE("R1C",'Mapa final'!#REF!),"")</f>
        <v>#ERROR!</v>
      </c>
      <c r="AN26" s="130"/>
      <c r="AO26" s="202" t="s">
        <v>156</v>
      </c>
      <c r="AP26" s="145"/>
      <c r="AQ26" s="145"/>
      <c r="AR26" s="145"/>
      <c r="AS26" s="145"/>
      <c r="AT26" s="146"/>
    </row>
    <row r="27" ht="15.0" customHeight="1">
      <c r="B27" s="131"/>
      <c r="D27" s="8"/>
      <c r="E27" s="7"/>
      <c r="I27" s="8"/>
      <c r="J27" s="196" t="str">
        <f>IF(AND('Mapa final'!$Y$21="Media",'Mapa final'!$AA$21="Leve"),CONCATENATE("R2C",'Mapa final'!$O$21),"")</f>
        <v/>
      </c>
      <c r="K27" s="197" t="str">
        <f>IF(AND('Mapa final'!#REF!="Media",'Mapa final'!#REF!="Leve"),CONCATENATE("R2C",'Mapa final'!#REF!),"")</f>
        <v>#ERROR!</v>
      </c>
      <c r="L27" s="197" t="str">
        <f>IF(AND('Mapa final'!#REF!="Media",'Mapa final'!#REF!="Leve"),CONCATENATE("R2C",'Mapa final'!#REF!),"")</f>
        <v>#ERROR!</v>
      </c>
      <c r="M27" s="197" t="str">
        <f>IF(AND('Mapa final'!#REF!="Media",'Mapa final'!#REF!="Leve"),CONCATENATE("R2C",'Mapa final'!#REF!),"")</f>
        <v>#ERROR!</v>
      </c>
      <c r="N27" s="197" t="str">
        <f>IF(AND('Mapa final'!$Y$22="Media",'Mapa final'!$AA$22="Leve"),CONCATENATE("R2C",'Mapa final'!$O$22),"")</f>
        <v/>
      </c>
      <c r="O27" s="198" t="str">
        <f>IF(AND('Mapa final'!$Y$23="Media",'Mapa final'!$AA$23="Leve"),CONCATENATE("R2C",'Mapa final'!$O$23),"")</f>
        <v/>
      </c>
      <c r="P27" s="196" t="str">
        <f>IF(AND('Mapa final'!$Y$21="Media",'Mapa final'!$AA$21="Menor"),CONCATENATE("R2C",'Mapa final'!$O$21),"")</f>
        <v/>
      </c>
      <c r="Q27" s="197" t="str">
        <f>IF(AND('Mapa final'!#REF!="Media",'Mapa final'!#REF!="Menor"),CONCATENATE("R2C",'Mapa final'!#REF!),"")</f>
        <v>#ERROR!</v>
      </c>
      <c r="R27" s="197" t="str">
        <f>IF(AND('Mapa final'!#REF!="Media",'Mapa final'!#REF!="Menor"),CONCATENATE("R2C",'Mapa final'!#REF!),"")</f>
        <v>#ERROR!</v>
      </c>
      <c r="S27" s="197" t="str">
        <f>IF(AND('Mapa final'!#REF!="Media",'Mapa final'!#REF!="Menor"),CONCATENATE("R2C",'Mapa final'!#REF!),"")</f>
        <v>#ERROR!</v>
      </c>
      <c r="T27" s="197" t="str">
        <f>IF(AND('Mapa final'!$Y$22="Media",'Mapa final'!$AA$22="Menor"),CONCATENATE("R2C",'Mapa final'!$O$22),"")</f>
        <v/>
      </c>
      <c r="U27" s="198" t="str">
        <f>IF(AND('Mapa final'!$Y$23="Media",'Mapa final'!$AA$23="Menor"),CONCATENATE("R2C",'Mapa final'!$O$23),"")</f>
        <v/>
      </c>
      <c r="V27" s="196" t="str">
        <f>IF(AND('Mapa final'!$Y$21="Media",'Mapa final'!$AA$21="Moderado"),CONCATENATE("R2C",'Mapa final'!$O$21),"")</f>
        <v/>
      </c>
      <c r="W27" s="197" t="str">
        <f>IF(AND('Mapa final'!#REF!="Media",'Mapa final'!#REF!="Moderado"),CONCATENATE("R2C",'Mapa final'!#REF!),"")</f>
        <v>#ERROR!</v>
      </c>
      <c r="X27" s="197" t="str">
        <f>IF(AND('Mapa final'!#REF!="Media",'Mapa final'!#REF!="Moderado"),CONCATENATE("R2C",'Mapa final'!#REF!),"")</f>
        <v>#ERROR!</v>
      </c>
      <c r="Y27" s="197" t="str">
        <f>IF(AND('Mapa final'!#REF!="Media",'Mapa final'!#REF!="Moderado"),CONCATENATE("R2C",'Mapa final'!#REF!),"")</f>
        <v>#ERROR!</v>
      </c>
      <c r="Z27" s="197" t="str">
        <f>IF(AND('Mapa final'!$Y$22="Media",'Mapa final'!$AA$22="Moderado"),CONCATENATE("R2C",'Mapa final'!$O$22),"")</f>
        <v/>
      </c>
      <c r="AA27" s="198" t="str">
        <f>IF(AND('Mapa final'!$Y$23="Media",'Mapa final'!$AA$23="Moderado"),CONCATENATE("R2C",'Mapa final'!$O$23),"")</f>
        <v/>
      </c>
      <c r="AB27" s="180" t="str">
        <f>IF(AND('Mapa final'!$Y$21="Media",'Mapa final'!$AA$21="Mayor"),CONCATENATE("R2C",'Mapa final'!$O$21),"")</f>
        <v/>
      </c>
      <c r="AC27" s="181" t="str">
        <f>IF(AND('Mapa final'!#REF!="Media",'Mapa final'!#REF!="Mayor"),CONCATENATE("R2C",'Mapa final'!#REF!),"")</f>
        <v>#ERROR!</v>
      </c>
      <c r="AD27" s="181" t="str">
        <f>IF(AND('Mapa final'!#REF!="Media",'Mapa final'!#REF!="Mayor"),CONCATENATE("R2C",'Mapa final'!#REF!),"")</f>
        <v>#ERROR!</v>
      </c>
      <c r="AE27" s="181" t="str">
        <f>IF(AND('Mapa final'!#REF!="Media",'Mapa final'!#REF!="Mayor"),CONCATENATE("R2C",'Mapa final'!#REF!),"")</f>
        <v>#ERROR!</v>
      </c>
      <c r="AF27" s="181" t="str">
        <f>IF(AND('Mapa final'!$Y$22="Media",'Mapa final'!$AA$22="Mayor"),CONCATENATE("R2C",'Mapa final'!$O$22),"")</f>
        <v/>
      </c>
      <c r="AG27" s="182" t="str">
        <f>IF(AND('Mapa final'!$Y$23="Media",'Mapa final'!$AA$23="Mayor"),CONCATENATE("R2C",'Mapa final'!$O$23),"")</f>
        <v/>
      </c>
      <c r="AH27" s="183" t="str">
        <f>IF(AND('Mapa final'!$Y$21="Media",'Mapa final'!$AA$21="Catastrófico"),CONCATENATE("R2C",'Mapa final'!$O$21),"")</f>
        <v/>
      </c>
      <c r="AI27" s="184" t="str">
        <f>IF(AND('Mapa final'!#REF!="Media",'Mapa final'!#REF!="Catastrófico"),CONCATENATE("R2C",'Mapa final'!#REF!),"")</f>
        <v>#ERROR!</v>
      </c>
      <c r="AJ27" s="184" t="str">
        <f>IF(AND('Mapa final'!#REF!="Media",'Mapa final'!#REF!="Catastrófico"),CONCATENATE("R2C",'Mapa final'!#REF!),"")</f>
        <v>#ERROR!</v>
      </c>
      <c r="AK27" s="184" t="str">
        <f>IF(AND('Mapa final'!#REF!="Media",'Mapa final'!#REF!="Catastrófico"),CONCATENATE("R2C",'Mapa final'!#REF!),"")</f>
        <v>#ERROR!</v>
      </c>
      <c r="AL27" s="184" t="str">
        <f>IF(AND('Mapa final'!$Y$22="Media",'Mapa final'!$AA$22="Catastrófico"),CONCATENATE("R2C",'Mapa final'!$O$22),"")</f>
        <v/>
      </c>
      <c r="AM27" s="185" t="str">
        <f>IF(AND('Mapa final'!$Y$23="Media",'Mapa final'!$AA$23="Catastrófico"),CONCATENATE("R2C",'Mapa final'!$O$23),"")</f>
        <v/>
      </c>
      <c r="AN27" s="130"/>
      <c r="AO27" s="149"/>
      <c r="AT27" s="150"/>
    </row>
    <row r="28" ht="15.0" customHeight="1">
      <c r="B28" s="131"/>
      <c r="D28" s="8"/>
      <c r="E28" s="7"/>
      <c r="I28" s="8"/>
      <c r="J28" s="196" t="str">
        <f>IF(AND('Mapa final'!$Y$26="Media",'Mapa final'!$AA$26="Leve"),CONCATENATE("R3C",'Mapa final'!$O$26),"")</f>
        <v/>
      </c>
      <c r="K28" s="197" t="str">
        <f>IF(AND('Mapa final'!$Y$27="Media",'Mapa final'!$AA$27="Leve"),CONCATENATE("R3C",'Mapa final'!$O$27),"")</f>
        <v/>
      </c>
      <c r="L28" s="197" t="str">
        <f>IF(AND('Mapa final'!$Y$28="Media",'Mapa final'!$AA$28="Leve"),CONCATENATE("R3C",'Mapa final'!$O$28),"")</f>
        <v/>
      </c>
      <c r="M28" s="197" t="str">
        <f>IF(AND('Mapa final'!#REF!="Media",'Mapa final'!#REF!="Leve"),CONCATENATE("R3C",'Mapa final'!#REF!),"")</f>
        <v>#ERROR!</v>
      </c>
      <c r="N28" s="197" t="str">
        <f>IF(AND('Mapa final'!#REF!="Media",'Mapa final'!#REF!="Leve"),CONCATENATE("R3C",'Mapa final'!#REF!),"")</f>
        <v>#ERROR!</v>
      </c>
      <c r="O28" s="198" t="str">
        <f>IF(AND('Mapa final'!#REF!="Media",'Mapa final'!#REF!="Leve"),CONCATENATE("R3C",'Mapa final'!#REF!),"")</f>
        <v>#ERROR!</v>
      </c>
      <c r="P28" s="196" t="str">
        <f>IF(AND('Mapa final'!$Y$26="Media",'Mapa final'!$AA$26="Menor"),CONCATENATE("R3C",'Mapa final'!$O$26),"")</f>
        <v/>
      </c>
      <c r="Q28" s="197" t="str">
        <f>IF(AND('Mapa final'!$Y$27="Media",'Mapa final'!$AA$27="Menor"),CONCATENATE("R3C",'Mapa final'!$O$27),"")</f>
        <v/>
      </c>
      <c r="R28" s="197" t="str">
        <f>IF(AND('Mapa final'!$Y$28="Media",'Mapa final'!$AA$28="Menor"),CONCATENATE("R3C",'Mapa final'!$O$28),"")</f>
        <v/>
      </c>
      <c r="S28" s="197" t="str">
        <f>IF(AND('Mapa final'!#REF!="Media",'Mapa final'!#REF!="Menor"),CONCATENATE("R3C",'Mapa final'!#REF!),"")</f>
        <v>#ERROR!</v>
      </c>
      <c r="T28" s="197" t="str">
        <f>IF(AND('Mapa final'!#REF!="Media",'Mapa final'!#REF!="Menor"),CONCATENATE("R3C",'Mapa final'!#REF!),"")</f>
        <v>#ERROR!</v>
      </c>
      <c r="U28" s="198" t="str">
        <f>IF(AND('Mapa final'!#REF!="Media",'Mapa final'!#REF!="Menor"),CONCATENATE("R3C",'Mapa final'!#REF!),"")</f>
        <v>#ERROR!</v>
      </c>
      <c r="V28" s="196" t="str">
        <f>IF(AND('Mapa final'!$Y$26="Media",'Mapa final'!$AA$26="Moderado"),CONCATENATE("R3C",'Mapa final'!$O$26),"")</f>
        <v/>
      </c>
      <c r="W28" s="197" t="str">
        <f>IF(AND('Mapa final'!$Y$27="Media",'Mapa final'!$AA$27="Moderado"),CONCATENATE("R3C",'Mapa final'!$O$27),"")</f>
        <v/>
      </c>
      <c r="X28" s="197" t="str">
        <f>IF(AND('Mapa final'!$Y$28="Media",'Mapa final'!$AA$28="Moderado"),CONCATENATE("R3C",'Mapa final'!$O$28),"")</f>
        <v/>
      </c>
      <c r="Y28" s="197" t="str">
        <f>IF(AND('Mapa final'!#REF!="Media",'Mapa final'!#REF!="Moderado"),CONCATENATE("R3C",'Mapa final'!#REF!),"")</f>
        <v>#ERROR!</v>
      </c>
      <c r="Z28" s="197" t="str">
        <f>IF(AND('Mapa final'!#REF!="Media",'Mapa final'!#REF!="Moderado"),CONCATENATE("R3C",'Mapa final'!#REF!),"")</f>
        <v>#ERROR!</v>
      </c>
      <c r="AA28" s="198" t="str">
        <f>IF(AND('Mapa final'!#REF!="Media",'Mapa final'!#REF!="Moderado"),CONCATENATE("R3C",'Mapa final'!#REF!),"")</f>
        <v>#ERROR!</v>
      </c>
      <c r="AB28" s="180" t="str">
        <f>IF(AND('Mapa final'!$Y$26="Media",'Mapa final'!$AA$26="Mayor"),CONCATENATE("R3C",'Mapa final'!$O$26),"")</f>
        <v/>
      </c>
      <c r="AC28" s="181" t="str">
        <f>IF(AND('Mapa final'!$Y$27="Media",'Mapa final'!$AA$27="Mayor"),CONCATENATE("R3C",'Mapa final'!$O$27),"")</f>
        <v/>
      </c>
      <c r="AD28" s="181" t="str">
        <f>IF(AND('Mapa final'!$Y$28="Media",'Mapa final'!$AA$28="Mayor"),CONCATENATE("R3C",'Mapa final'!$O$28),"")</f>
        <v/>
      </c>
      <c r="AE28" s="181" t="str">
        <f>IF(AND('Mapa final'!#REF!="Media",'Mapa final'!#REF!="Mayor"),CONCATENATE("R3C",'Mapa final'!#REF!),"")</f>
        <v>#ERROR!</v>
      </c>
      <c r="AF28" s="181" t="str">
        <f>IF(AND('Mapa final'!#REF!="Media",'Mapa final'!#REF!="Mayor"),CONCATENATE("R3C",'Mapa final'!#REF!),"")</f>
        <v>#ERROR!</v>
      </c>
      <c r="AG28" s="182" t="str">
        <f>IF(AND('Mapa final'!#REF!="Media",'Mapa final'!#REF!="Mayor"),CONCATENATE("R3C",'Mapa final'!#REF!),"")</f>
        <v>#ERROR!</v>
      </c>
      <c r="AH28" s="183" t="str">
        <f>IF(AND('Mapa final'!$Y$26="Media",'Mapa final'!$AA$26="Catastrófico"),CONCATENATE("R3C",'Mapa final'!$O$26),"")</f>
        <v/>
      </c>
      <c r="AI28" s="184" t="str">
        <f>IF(AND('Mapa final'!$Y$27="Media",'Mapa final'!$AA$27="Catastrófico"),CONCATENATE("R3C",'Mapa final'!$O$27),"")</f>
        <v/>
      </c>
      <c r="AJ28" s="184" t="str">
        <f>IF(AND('Mapa final'!$Y$28="Media",'Mapa final'!$AA$28="Catastrófico"),CONCATENATE("R3C",'Mapa final'!$O$28),"")</f>
        <v/>
      </c>
      <c r="AK28" s="184" t="str">
        <f>IF(AND('Mapa final'!#REF!="Media",'Mapa final'!#REF!="Catastrófico"),CONCATENATE("R3C",'Mapa final'!#REF!),"")</f>
        <v>#ERROR!</v>
      </c>
      <c r="AL28" s="184" t="str">
        <f>IF(AND('Mapa final'!#REF!="Media",'Mapa final'!#REF!="Catastrófico"),CONCATENATE("R3C",'Mapa final'!#REF!),"")</f>
        <v>#ERROR!</v>
      </c>
      <c r="AM28" s="185" t="str">
        <f>IF(AND('Mapa final'!#REF!="Media",'Mapa final'!#REF!="Catastrófico"),CONCATENATE("R3C",'Mapa final'!#REF!),"")</f>
        <v>#ERROR!</v>
      </c>
      <c r="AN28" s="130"/>
      <c r="AO28" s="149"/>
      <c r="AT28" s="150"/>
    </row>
    <row r="29" ht="15.0" customHeight="1">
      <c r="B29" s="131"/>
      <c r="D29" s="8"/>
      <c r="E29" s="7"/>
      <c r="I29" s="8"/>
      <c r="J29" s="196" t="str">
        <f>IF(AND('Mapa final'!$Y$31="Media",'Mapa final'!$AA$31="Leve"),CONCATENATE("R4C",'Mapa final'!$O$31),"")</f>
        <v/>
      </c>
      <c r="K29" s="197" t="str">
        <f>IF(AND('Mapa final'!$Y$32="Media",'Mapa final'!$AA$32="Leve"),CONCATENATE("R4C",'Mapa final'!$O$32),"")</f>
        <v/>
      </c>
      <c r="L29" s="197" t="str">
        <f>IF(AND('Mapa final'!#REF!="Media",'Mapa final'!#REF!="Leve"),CONCATENATE("R4C",'Mapa final'!#REF!),"")</f>
        <v>#ERROR!</v>
      </c>
      <c r="M29" s="197" t="str">
        <f>IF(AND('Mapa final'!$Y$33="Media",'Mapa final'!$AA$33="Leve"),CONCATENATE("R4C",'Mapa final'!$O$33),"")</f>
        <v/>
      </c>
      <c r="N29" s="197" t="str">
        <f>IF(AND('Mapa final'!#REF!="Media",'Mapa final'!#REF!="Leve"),CONCATENATE("R4C",'Mapa final'!#REF!),"")</f>
        <v>#ERROR!</v>
      </c>
      <c r="O29" s="198" t="str">
        <f>IF(AND('Mapa final'!#REF!="Media",'Mapa final'!#REF!="Leve"),CONCATENATE("R4C",'Mapa final'!#REF!),"")</f>
        <v>#ERROR!</v>
      </c>
      <c r="P29" s="196" t="str">
        <f>IF(AND('Mapa final'!$Y$31="Media",'Mapa final'!$AA$31="Menor"),CONCATENATE("R4C",'Mapa final'!$O$31),"")</f>
        <v/>
      </c>
      <c r="Q29" s="197" t="str">
        <f>IF(AND('Mapa final'!$Y$32="Media",'Mapa final'!$AA$32="Menor"),CONCATENATE("R4C",'Mapa final'!$O$32),"")</f>
        <v/>
      </c>
      <c r="R29" s="197" t="str">
        <f>IF(AND('Mapa final'!#REF!="Media",'Mapa final'!#REF!="Menor"),CONCATENATE("R4C",'Mapa final'!#REF!),"")</f>
        <v>#ERROR!</v>
      </c>
      <c r="S29" s="197" t="str">
        <f>IF(AND('Mapa final'!$Y$33="Media",'Mapa final'!$AA$33="Menor"),CONCATENATE("R4C",'Mapa final'!$O$33),"")</f>
        <v/>
      </c>
      <c r="T29" s="197" t="str">
        <f>IF(AND('Mapa final'!#REF!="Media",'Mapa final'!#REF!="Menor"),CONCATENATE("R4C",'Mapa final'!#REF!),"")</f>
        <v>#ERROR!</v>
      </c>
      <c r="U29" s="198" t="str">
        <f>IF(AND('Mapa final'!#REF!="Media",'Mapa final'!#REF!="Menor"),CONCATENATE("R4C",'Mapa final'!#REF!),"")</f>
        <v>#ERROR!</v>
      </c>
      <c r="V29" s="196" t="str">
        <f>IF(AND('Mapa final'!$Y$31="Media",'Mapa final'!$AA$31="Moderado"),CONCATENATE("R4C",'Mapa final'!$O$31),"")</f>
        <v/>
      </c>
      <c r="W29" s="197" t="str">
        <f>IF(AND('Mapa final'!$Y$32="Media",'Mapa final'!$AA$32="Moderado"),CONCATENATE("R4C",'Mapa final'!$O$32),"")</f>
        <v/>
      </c>
      <c r="X29" s="197" t="str">
        <f>IF(AND('Mapa final'!#REF!="Media",'Mapa final'!#REF!="Moderado"),CONCATENATE("R4C",'Mapa final'!#REF!),"")</f>
        <v>#ERROR!</v>
      </c>
      <c r="Y29" s="197" t="str">
        <f>IF(AND('Mapa final'!$Y$33="Media",'Mapa final'!$AA$33="Moderado"),CONCATENATE("R4C",'Mapa final'!$O$33),"")</f>
        <v/>
      </c>
      <c r="Z29" s="197" t="str">
        <f>IF(AND('Mapa final'!#REF!="Media",'Mapa final'!#REF!="Moderado"),CONCATENATE("R4C",'Mapa final'!#REF!),"")</f>
        <v>#ERROR!</v>
      </c>
      <c r="AA29" s="198" t="str">
        <f>IF(AND('Mapa final'!#REF!="Media",'Mapa final'!#REF!="Moderado"),CONCATENATE("R4C",'Mapa final'!#REF!),"")</f>
        <v>#ERROR!</v>
      </c>
      <c r="AB29" s="180" t="str">
        <f>IF(AND('Mapa final'!$Y$31="Media",'Mapa final'!$AA$31="Mayor"),CONCATENATE("R4C",'Mapa final'!$O$31),"")</f>
        <v/>
      </c>
      <c r="AC29" s="181" t="str">
        <f>IF(AND('Mapa final'!$Y$32="Media",'Mapa final'!$AA$32="Mayor"),CONCATENATE("R4C",'Mapa final'!$O$32),"")</f>
        <v/>
      </c>
      <c r="AD29" s="181" t="str">
        <f>IF(AND('Mapa final'!#REF!="Media",'Mapa final'!#REF!="Mayor"),CONCATENATE("R4C",'Mapa final'!#REF!),"")</f>
        <v>#ERROR!</v>
      </c>
      <c r="AE29" s="181" t="str">
        <f>IF(AND('Mapa final'!$Y$33="Media",'Mapa final'!$AA$33="Mayor"),CONCATENATE("R4C",'Mapa final'!$O$33),"")</f>
        <v/>
      </c>
      <c r="AF29" s="181" t="str">
        <f>IF(AND('Mapa final'!#REF!="Media",'Mapa final'!#REF!="Mayor"),CONCATENATE("R4C",'Mapa final'!#REF!),"")</f>
        <v>#ERROR!</v>
      </c>
      <c r="AG29" s="182" t="str">
        <f>IF(AND('Mapa final'!#REF!="Media",'Mapa final'!#REF!="Mayor"),CONCATENATE("R4C",'Mapa final'!#REF!),"")</f>
        <v>#ERROR!</v>
      </c>
      <c r="AH29" s="183" t="str">
        <f>IF(AND('Mapa final'!$Y$31="Media",'Mapa final'!$AA$31="Catastrófico"),CONCATENATE("R4C",'Mapa final'!$O$31),"")</f>
        <v/>
      </c>
      <c r="AI29" s="184" t="str">
        <f>IF(AND('Mapa final'!$Y$32="Media",'Mapa final'!$AA$32="Catastrófico"),CONCATENATE("R4C",'Mapa final'!$O$32),"")</f>
        <v/>
      </c>
      <c r="AJ29" s="184" t="str">
        <f>IF(AND('Mapa final'!#REF!="Media",'Mapa final'!#REF!="Catastrófico"),CONCATENATE("R4C",'Mapa final'!#REF!),"")</f>
        <v>#ERROR!</v>
      </c>
      <c r="AK29" s="184" t="str">
        <f>IF(AND('Mapa final'!$Y$33="Media",'Mapa final'!$AA$33="Catastrófico"),CONCATENATE("R4C",'Mapa final'!$O$33),"")</f>
        <v/>
      </c>
      <c r="AL29" s="184" t="str">
        <f>IF(AND('Mapa final'!#REF!="Media",'Mapa final'!#REF!="Catastrófico"),CONCATENATE("R4C",'Mapa final'!#REF!),"")</f>
        <v>#ERROR!</v>
      </c>
      <c r="AM29" s="185" t="str">
        <f>IF(AND('Mapa final'!#REF!="Media",'Mapa final'!#REF!="Catastrófico"),CONCATENATE("R4C",'Mapa final'!#REF!),"")</f>
        <v>#ERROR!</v>
      </c>
      <c r="AN29" s="130"/>
      <c r="AO29" s="149"/>
      <c r="AT29" s="150"/>
    </row>
    <row r="30" ht="15.0" customHeight="1">
      <c r="B30" s="131"/>
      <c r="D30" s="8"/>
      <c r="E30" s="7"/>
      <c r="I30" s="8"/>
      <c r="J30" s="196" t="str">
        <f>IF(AND('Mapa final'!$Y$36="Media",'Mapa final'!$AA$36="Leve"),CONCATENATE("R5C",'Mapa final'!$O$36),"")</f>
        <v/>
      </c>
      <c r="K30" s="197" t="str">
        <f>IF(AND('Mapa final'!$Y$37="Media",'Mapa final'!$AA$37="Leve"),CONCATENATE("R5C",'Mapa final'!$O$37),"")</f>
        <v/>
      </c>
      <c r="L30" s="197" t="str">
        <f>IF(AND('Mapa final'!$Y$38="Media",'Mapa final'!$AA$38="Leve"),CONCATENATE("R5C",'Mapa final'!$O$38),"")</f>
        <v/>
      </c>
      <c r="M30" s="197" t="str">
        <f>IF(AND('Mapa final'!#REF!="Media",'Mapa final'!#REF!="Leve"),CONCATENATE("R5C",'Mapa final'!#REF!),"")</f>
        <v>#ERROR!</v>
      </c>
      <c r="N30" s="197" t="str">
        <f>IF(AND('Mapa final'!#REF!="Media",'Mapa final'!#REF!="Leve"),CONCATENATE("R5C",'Mapa final'!#REF!),"")</f>
        <v>#ERROR!</v>
      </c>
      <c r="O30" s="198" t="str">
        <f>IF(AND('Mapa final'!#REF!="Media",'Mapa final'!#REF!="Leve"),CONCATENATE("R5C",'Mapa final'!#REF!),"")</f>
        <v>#ERROR!</v>
      </c>
      <c r="P30" s="196" t="str">
        <f>IF(AND('Mapa final'!$Y$36="Media",'Mapa final'!$AA$36="Menor"),CONCATENATE("R5C",'Mapa final'!$O$36),"")</f>
        <v/>
      </c>
      <c r="Q30" s="197" t="str">
        <f>IF(AND('Mapa final'!$Y$37="Media",'Mapa final'!$AA$37="Menor"),CONCATENATE("R5C",'Mapa final'!$O$37),"")</f>
        <v/>
      </c>
      <c r="R30" s="197" t="str">
        <f>IF(AND('Mapa final'!$Y$38="Media",'Mapa final'!$AA$38="Menor"),CONCATENATE("R5C",'Mapa final'!$O$38),"")</f>
        <v/>
      </c>
      <c r="S30" s="197" t="str">
        <f>IF(AND('Mapa final'!#REF!="Media",'Mapa final'!#REF!="Menor"),CONCATENATE("R5C",'Mapa final'!#REF!),"")</f>
        <v>#ERROR!</v>
      </c>
      <c r="T30" s="197" t="str">
        <f>IF(AND('Mapa final'!#REF!="Media",'Mapa final'!#REF!="Menor"),CONCATENATE("R5C",'Mapa final'!#REF!),"")</f>
        <v>#ERROR!</v>
      </c>
      <c r="U30" s="198" t="str">
        <f>IF(AND('Mapa final'!#REF!="Media",'Mapa final'!#REF!="Menor"),CONCATENATE("R5C",'Mapa final'!#REF!),"")</f>
        <v>#ERROR!</v>
      </c>
      <c r="V30" s="196" t="str">
        <f>IF(AND('Mapa final'!$Y$36="Media",'Mapa final'!$AA$36="Moderado"),CONCATENATE("R5C",'Mapa final'!$O$36),"")</f>
        <v/>
      </c>
      <c r="W30" s="197" t="str">
        <f>IF(AND('Mapa final'!$Y$37="Media",'Mapa final'!$AA$37="Moderado"),CONCATENATE("R5C",'Mapa final'!$O$37),"")</f>
        <v/>
      </c>
      <c r="X30" s="197" t="str">
        <f>IF(AND('Mapa final'!$Y$38="Media",'Mapa final'!$AA$38="Moderado"),CONCATENATE("R5C",'Mapa final'!$O$38),"")</f>
        <v/>
      </c>
      <c r="Y30" s="197" t="str">
        <f>IF(AND('Mapa final'!#REF!="Media",'Mapa final'!#REF!="Moderado"),CONCATENATE("R5C",'Mapa final'!#REF!),"")</f>
        <v>#ERROR!</v>
      </c>
      <c r="Z30" s="197" t="str">
        <f>IF(AND('Mapa final'!#REF!="Media",'Mapa final'!#REF!="Moderado"),CONCATENATE("R5C",'Mapa final'!#REF!),"")</f>
        <v>#ERROR!</v>
      </c>
      <c r="AA30" s="198" t="str">
        <f>IF(AND('Mapa final'!#REF!="Media",'Mapa final'!#REF!="Moderado"),CONCATENATE("R5C",'Mapa final'!#REF!),"")</f>
        <v>#ERROR!</v>
      </c>
      <c r="AB30" s="180" t="str">
        <f>IF(AND('Mapa final'!$Y$36="Media",'Mapa final'!$AA$36="Mayor"),CONCATENATE("R5C",'Mapa final'!$O$36),"")</f>
        <v/>
      </c>
      <c r="AC30" s="181" t="str">
        <f>IF(AND('Mapa final'!$Y$37="Media",'Mapa final'!$AA$37="Mayor"),CONCATENATE("R5C",'Mapa final'!$O$37),"")</f>
        <v/>
      </c>
      <c r="AD30" s="181" t="str">
        <f>IF(AND('Mapa final'!$Y$38="Media",'Mapa final'!$AA$38="Mayor"),CONCATENATE("R5C",'Mapa final'!$O$38),"")</f>
        <v/>
      </c>
      <c r="AE30" s="181" t="str">
        <f>IF(AND('Mapa final'!#REF!="Media",'Mapa final'!#REF!="Mayor"),CONCATENATE("R5C",'Mapa final'!#REF!),"")</f>
        <v>#ERROR!</v>
      </c>
      <c r="AF30" s="181" t="str">
        <f>IF(AND('Mapa final'!#REF!="Media",'Mapa final'!#REF!="Mayor"),CONCATENATE("R5C",'Mapa final'!#REF!),"")</f>
        <v>#ERROR!</v>
      </c>
      <c r="AG30" s="182" t="str">
        <f>IF(AND('Mapa final'!#REF!="Media",'Mapa final'!#REF!="Mayor"),CONCATENATE("R5C",'Mapa final'!#REF!),"")</f>
        <v>#ERROR!</v>
      </c>
      <c r="AH30" s="183" t="str">
        <f>IF(AND('Mapa final'!$Y$36="Media",'Mapa final'!$AA$36="Catastrófico"),CONCATENATE("R5C",'Mapa final'!$O$36),"")</f>
        <v/>
      </c>
      <c r="AI30" s="184" t="str">
        <f>IF(AND('Mapa final'!$Y$37="Media",'Mapa final'!$AA$37="Catastrófico"),CONCATENATE("R5C",'Mapa final'!$O$37),"")</f>
        <v/>
      </c>
      <c r="AJ30" s="184" t="str">
        <f>IF(AND('Mapa final'!$Y$38="Media",'Mapa final'!$AA$38="Catastrófico"),CONCATENATE("R5C",'Mapa final'!$O$38),"")</f>
        <v/>
      </c>
      <c r="AK30" s="184" t="str">
        <f>IF(AND('Mapa final'!#REF!="Media",'Mapa final'!#REF!="Catastrófico"),CONCATENATE("R5C",'Mapa final'!#REF!),"")</f>
        <v>#ERROR!</v>
      </c>
      <c r="AL30" s="184" t="str">
        <f>IF(AND('Mapa final'!#REF!="Media",'Mapa final'!#REF!="Catastrófico"),CONCATENATE("R5C",'Mapa final'!#REF!),"")</f>
        <v>#ERROR!</v>
      </c>
      <c r="AM30" s="185" t="str">
        <f>IF(AND('Mapa final'!#REF!="Media",'Mapa final'!#REF!="Catastrófico"),CONCATENATE("R5C",'Mapa final'!#REF!),"")</f>
        <v>#ERROR!</v>
      </c>
      <c r="AN30" s="130"/>
      <c r="AO30" s="149"/>
      <c r="AT30" s="150"/>
    </row>
    <row r="31" ht="15.0" customHeight="1">
      <c r="B31" s="131"/>
      <c r="D31" s="8"/>
      <c r="E31" s="7"/>
      <c r="I31" s="8"/>
      <c r="J31" s="196" t="str">
        <f>IF(AND('Mapa final'!$Y$41="Media",'Mapa final'!$AA$41="Leve"),CONCATENATE("R6C",'Mapa final'!$O$41),"")</f>
        <v/>
      </c>
      <c r="K31" s="197" t="str">
        <f>IF(AND('Mapa final'!$Y$42="Media",'Mapa final'!$AA$42="Leve"),CONCATENATE("R6C",'Mapa final'!$O$42),"")</f>
        <v/>
      </c>
      <c r="L31" s="197" t="str">
        <f>IF(AND('Mapa final'!$Y$43="Media",'Mapa final'!$AA$43="Leve"),CONCATENATE("R6C",'Mapa final'!$O$43),"")</f>
        <v/>
      </c>
      <c r="M31" s="197" t="str">
        <f>IF(AND('Mapa final'!#REF!="Media",'Mapa final'!#REF!="Leve"),CONCATENATE("R6C",'Mapa final'!#REF!),"")</f>
        <v>#ERROR!</v>
      </c>
      <c r="N31" s="197" t="str">
        <f>IF(AND('Mapa final'!#REF!="Media",'Mapa final'!#REF!="Leve"),CONCATENATE("R6C",'Mapa final'!#REF!),"")</f>
        <v>#ERROR!</v>
      </c>
      <c r="O31" s="198" t="str">
        <f>IF(AND('Mapa final'!#REF!="Media",'Mapa final'!#REF!="Leve"),CONCATENATE("R6C",'Mapa final'!#REF!),"")</f>
        <v>#ERROR!</v>
      </c>
      <c r="P31" s="196" t="str">
        <f>IF(AND('Mapa final'!$Y$41="Media",'Mapa final'!$AA$41="Menor"),CONCATENATE("R6C",'Mapa final'!$O$41),"")</f>
        <v/>
      </c>
      <c r="Q31" s="197" t="str">
        <f>IF(AND('Mapa final'!$Y$42="Media",'Mapa final'!$AA$42="Menor"),CONCATENATE("R6C",'Mapa final'!$O$42),"")</f>
        <v/>
      </c>
      <c r="R31" s="197" t="str">
        <f>IF(AND('Mapa final'!$Y$43="Media",'Mapa final'!$AA$43="Menor"),CONCATENATE("R6C",'Mapa final'!$O$43),"")</f>
        <v/>
      </c>
      <c r="S31" s="197" t="str">
        <f>IF(AND('Mapa final'!#REF!="Media",'Mapa final'!#REF!="Menor"),CONCATENATE("R6C",'Mapa final'!#REF!),"")</f>
        <v>#ERROR!</v>
      </c>
      <c r="T31" s="197" t="str">
        <f>IF(AND('Mapa final'!#REF!="Media",'Mapa final'!#REF!="Menor"),CONCATENATE("R6C",'Mapa final'!#REF!),"")</f>
        <v>#ERROR!</v>
      </c>
      <c r="U31" s="198" t="str">
        <f>IF(AND('Mapa final'!#REF!="Media",'Mapa final'!#REF!="Menor"),CONCATENATE("R6C",'Mapa final'!#REF!),"")</f>
        <v>#ERROR!</v>
      </c>
      <c r="V31" s="196" t="str">
        <f>IF(AND('Mapa final'!$Y$41="Media",'Mapa final'!$AA$41="Moderado"),CONCATENATE("R6C",'Mapa final'!$O$41),"")</f>
        <v/>
      </c>
      <c r="W31" s="197" t="str">
        <f>IF(AND('Mapa final'!$Y$42="Media",'Mapa final'!$AA$42="Moderado"),CONCATENATE("R6C",'Mapa final'!$O$42),"")</f>
        <v/>
      </c>
      <c r="X31" s="197" t="str">
        <f>IF(AND('Mapa final'!$Y$43="Media",'Mapa final'!$AA$43="Moderado"),CONCATENATE("R6C",'Mapa final'!$O$43),"")</f>
        <v/>
      </c>
      <c r="Y31" s="197" t="str">
        <f>IF(AND('Mapa final'!#REF!="Media",'Mapa final'!#REF!="Moderado"),CONCATENATE("R6C",'Mapa final'!#REF!),"")</f>
        <v>#ERROR!</v>
      </c>
      <c r="Z31" s="197" t="str">
        <f>IF(AND('Mapa final'!#REF!="Media",'Mapa final'!#REF!="Moderado"),CONCATENATE("R6C",'Mapa final'!#REF!),"")</f>
        <v>#ERROR!</v>
      </c>
      <c r="AA31" s="198" t="str">
        <f>IF(AND('Mapa final'!#REF!="Media",'Mapa final'!#REF!="Moderado"),CONCATENATE("R6C",'Mapa final'!#REF!),"")</f>
        <v>#ERROR!</v>
      </c>
      <c r="AB31" s="180" t="str">
        <f>IF(AND('Mapa final'!$Y$41="Media",'Mapa final'!$AA$41="Mayor"),CONCATENATE("R6C",'Mapa final'!$O$41),"")</f>
        <v/>
      </c>
      <c r="AC31" s="181" t="str">
        <f>IF(AND('Mapa final'!$Y$42="Media",'Mapa final'!$AA$42="Mayor"),CONCATENATE("R6C",'Mapa final'!$O$42),"")</f>
        <v/>
      </c>
      <c r="AD31" s="181" t="str">
        <f>IF(AND('Mapa final'!$Y$43="Media",'Mapa final'!$AA$43="Mayor"),CONCATENATE("R6C",'Mapa final'!$O$43),"")</f>
        <v/>
      </c>
      <c r="AE31" s="181" t="str">
        <f>IF(AND('Mapa final'!#REF!="Media",'Mapa final'!#REF!="Mayor"),CONCATENATE("R6C",'Mapa final'!#REF!),"")</f>
        <v>#ERROR!</v>
      </c>
      <c r="AF31" s="181" t="str">
        <f>IF(AND('Mapa final'!#REF!="Media",'Mapa final'!#REF!="Mayor"),CONCATENATE("R6C",'Mapa final'!#REF!),"")</f>
        <v>#ERROR!</v>
      </c>
      <c r="AG31" s="182" t="str">
        <f>IF(AND('Mapa final'!#REF!="Media",'Mapa final'!#REF!="Mayor"),CONCATENATE("R6C",'Mapa final'!#REF!),"")</f>
        <v>#ERROR!</v>
      </c>
      <c r="AH31" s="183" t="str">
        <f>IF(AND('Mapa final'!$Y$41="Media",'Mapa final'!$AA$41="Catastrófico"),CONCATENATE("R6C",'Mapa final'!$O$41),"")</f>
        <v/>
      </c>
      <c r="AI31" s="184" t="str">
        <f>IF(AND('Mapa final'!$Y$42="Media",'Mapa final'!$AA$42="Catastrófico"),CONCATENATE("R6C",'Mapa final'!$O$42),"")</f>
        <v/>
      </c>
      <c r="AJ31" s="184" t="str">
        <f>IF(AND('Mapa final'!$Y$43="Media",'Mapa final'!$AA$43="Catastrófico"),CONCATENATE("R6C",'Mapa final'!$O$43),"")</f>
        <v/>
      </c>
      <c r="AK31" s="184" t="str">
        <f>IF(AND('Mapa final'!#REF!="Media",'Mapa final'!#REF!="Catastrófico"),CONCATENATE("R6C",'Mapa final'!#REF!),"")</f>
        <v>#ERROR!</v>
      </c>
      <c r="AL31" s="184" t="str">
        <f>IF(AND('Mapa final'!#REF!="Media",'Mapa final'!#REF!="Catastrófico"),CONCATENATE("R6C",'Mapa final'!#REF!),"")</f>
        <v>#ERROR!</v>
      </c>
      <c r="AM31" s="185" t="str">
        <f>IF(AND('Mapa final'!#REF!="Media",'Mapa final'!#REF!="Catastrófico"),CONCATENATE("R6C",'Mapa final'!#REF!),"")</f>
        <v>#ERROR!</v>
      </c>
      <c r="AN31" s="130"/>
      <c r="AO31" s="149"/>
      <c r="AT31" s="150"/>
    </row>
    <row r="32" ht="15.0" customHeight="1">
      <c r="B32" s="131"/>
      <c r="D32" s="8"/>
      <c r="E32" s="7"/>
      <c r="I32" s="8"/>
      <c r="J32" s="196" t="str">
        <f>IF(AND('Mapa final'!#REF!="Media",'Mapa final'!#REF!="Leve"),CONCATENATE("R7C",'Mapa final'!#REF!),"")</f>
        <v>#ERROR!</v>
      </c>
      <c r="K32" s="197" t="str">
        <f>IF(AND('Mapa final'!#REF!="Media",'Mapa final'!#REF!="Leve"),CONCATENATE("R7C",'Mapa final'!#REF!),"")</f>
        <v>#ERROR!</v>
      </c>
      <c r="L32" s="197" t="str">
        <f>IF(AND('Mapa final'!#REF!="Media",'Mapa final'!#REF!="Leve"),CONCATENATE("R7C",'Mapa final'!#REF!),"")</f>
        <v>#ERROR!</v>
      </c>
      <c r="M32" s="197" t="str">
        <f>IF(AND('Mapa final'!#REF!="Media",'Mapa final'!#REF!="Leve"),CONCATENATE("R7C",'Mapa final'!#REF!),"")</f>
        <v>#ERROR!</v>
      </c>
      <c r="N32" s="197" t="str">
        <f>IF(AND('Mapa final'!#REF!="Media",'Mapa final'!#REF!="Leve"),CONCATENATE("R7C",'Mapa final'!#REF!),"")</f>
        <v>#ERROR!</v>
      </c>
      <c r="O32" s="198" t="str">
        <f>IF(AND('Mapa final'!#REF!="Media",'Mapa final'!#REF!="Leve"),CONCATENATE("R7C",'Mapa final'!#REF!),"")</f>
        <v>#ERROR!</v>
      </c>
      <c r="P32" s="196" t="str">
        <f>IF(AND('Mapa final'!#REF!="Media",'Mapa final'!#REF!="Menor"),CONCATENATE("R7C",'Mapa final'!#REF!),"")</f>
        <v>#ERROR!</v>
      </c>
      <c r="Q32" s="197" t="str">
        <f>IF(AND('Mapa final'!#REF!="Media",'Mapa final'!#REF!="Menor"),CONCATENATE("R7C",'Mapa final'!#REF!),"")</f>
        <v>#ERROR!</v>
      </c>
      <c r="R32" s="197" t="str">
        <f>IF(AND('Mapa final'!#REF!="Media",'Mapa final'!#REF!="Menor"),CONCATENATE("R7C",'Mapa final'!#REF!),"")</f>
        <v>#ERROR!</v>
      </c>
      <c r="S32" s="197" t="str">
        <f>IF(AND('Mapa final'!#REF!="Media",'Mapa final'!#REF!="Menor"),CONCATENATE("R7C",'Mapa final'!#REF!),"")</f>
        <v>#ERROR!</v>
      </c>
      <c r="T32" s="197" t="str">
        <f>IF(AND('Mapa final'!#REF!="Media",'Mapa final'!#REF!="Menor"),CONCATENATE("R7C",'Mapa final'!#REF!),"")</f>
        <v>#ERROR!</v>
      </c>
      <c r="U32" s="198" t="str">
        <f>IF(AND('Mapa final'!#REF!="Media",'Mapa final'!#REF!="Menor"),CONCATENATE("R7C",'Mapa final'!#REF!),"")</f>
        <v>#ERROR!</v>
      </c>
      <c r="V32" s="196" t="str">
        <f>IF(AND('Mapa final'!#REF!="Media",'Mapa final'!#REF!="Moderado"),CONCATENATE("R7C",'Mapa final'!#REF!),"")</f>
        <v>#ERROR!</v>
      </c>
      <c r="W32" s="197" t="str">
        <f>IF(AND('Mapa final'!#REF!="Media",'Mapa final'!#REF!="Moderado"),CONCATENATE("R7C",'Mapa final'!#REF!),"")</f>
        <v>#ERROR!</v>
      </c>
      <c r="X32" s="197" t="str">
        <f>IF(AND('Mapa final'!#REF!="Media",'Mapa final'!#REF!="Moderado"),CONCATENATE("R7C",'Mapa final'!#REF!),"")</f>
        <v>#ERROR!</v>
      </c>
      <c r="Y32" s="197" t="str">
        <f>IF(AND('Mapa final'!#REF!="Media",'Mapa final'!#REF!="Moderado"),CONCATENATE("R7C",'Mapa final'!#REF!),"")</f>
        <v>#ERROR!</v>
      </c>
      <c r="Z32" s="197" t="str">
        <f>IF(AND('Mapa final'!#REF!="Media",'Mapa final'!#REF!="Moderado"),CONCATENATE("R7C",'Mapa final'!#REF!),"")</f>
        <v>#ERROR!</v>
      </c>
      <c r="AA32" s="198" t="str">
        <f>IF(AND('Mapa final'!#REF!="Media",'Mapa final'!#REF!="Moderado"),CONCATENATE("R7C",'Mapa final'!#REF!),"")</f>
        <v>#ERROR!</v>
      </c>
      <c r="AB32" s="180" t="str">
        <f>IF(AND('Mapa final'!#REF!="Media",'Mapa final'!#REF!="Mayor"),CONCATENATE("R7C",'Mapa final'!#REF!),"")</f>
        <v>#ERROR!</v>
      </c>
      <c r="AC32" s="181" t="str">
        <f>IF(AND('Mapa final'!#REF!="Media",'Mapa final'!#REF!="Mayor"),CONCATENATE("R7C",'Mapa final'!#REF!),"")</f>
        <v>#ERROR!</v>
      </c>
      <c r="AD32" s="181" t="str">
        <f>IF(AND('Mapa final'!#REF!="Media",'Mapa final'!#REF!="Mayor"),CONCATENATE("R7C",'Mapa final'!#REF!),"")</f>
        <v>#ERROR!</v>
      </c>
      <c r="AE32" s="181" t="str">
        <f>IF(AND('Mapa final'!#REF!="Media",'Mapa final'!#REF!="Mayor"),CONCATENATE("R7C",'Mapa final'!#REF!),"")</f>
        <v>#ERROR!</v>
      </c>
      <c r="AF32" s="181" t="str">
        <f>IF(AND('Mapa final'!#REF!="Media",'Mapa final'!#REF!="Mayor"),CONCATENATE("R7C",'Mapa final'!#REF!),"")</f>
        <v>#ERROR!</v>
      </c>
      <c r="AG32" s="182" t="str">
        <f>IF(AND('Mapa final'!#REF!="Media",'Mapa final'!#REF!="Mayor"),CONCATENATE("R7C",'Mapa final'!#REF!),"")</f>
        <v>#ERROR!</v>
      </c>
      <c r="AH32" s="183" t="str">
        <f>IF(AND('Mapa final'!#REF!="Media",'Mapa final'!#REF!="Catastrófico"),CONCATENATE("R7C",'Mapa final'!#REF!),"")</f>
        <v>#ERROR!</v>
      </c>
      <c r="AI32" s="184" t="str">
        <f>IF(AND('Mapa final'!#REF!="Media",'Mapa final'!#REF!="Catastrófico"),CONCATENATE("R7C",'Mapa final'!#REF!),"")</f>
        <v>#ERROR!</v>
      </c>
      <c r="AJ32" s="184" t="str">
        <f>IF(AND('Mapa final'!#REF!="Media",'Mapa final'!#REF!="Catastrófico"),CONCATENATE("R7C",'Mapa final'!#REF!),"")</f>
        <v>#ERROR!</v>
      </c>
      <c r="AK32" s="184" t="str">
        <f>IF(AND('Mapa final'!#REF!="Media",'Mapa final'!#REF!="Catastrófico"),CONCATENATE("R7C",'Mapa final'!#REF!),"")</f>
        <v>#ERROR!</v>
      </c>
      <c r="AL32" s="184" t="str">
        <f>IF(AND('Mapa final'!#REF!="Media",'Mapa final'!#REF!="Catastrófico"),CONCATENATE("R7C",'Mapa final'!#REF!),"")</f>
        <v>#ERROR!</v>
      </c>
      <c r="AM32" s="185" t="str">
        <f>IF(AND('Mapa final'!#REF!="Media",'Mapa final'!#REF!="Catastrófico"),CONCATENATE("R7C",'Mapa final'!#REF!),"")</f>
        <v>#ERROR!</v>
      </c>
      <c r="AN32" s="130"/>
      <c r="AO32" s="149"/>
      <c r="AT32" s="150"/>
    </row>
    <row r="33" ht="15.0" customHeight="1">
      <c r="B33" s="131"/>
      <c r="D33" s="8"/>
      <c r="E33" s="7"/>
      <c r="I33" s="8"/>
      <c r="J33" s="196" t="str">
        <f>IF(AND('Mapa final'!#REF!="Media",'Mapa final'!#REF!="Leve"),CONCATENATE("R8C",'Mapa final'!#REF!),"")</f>
        <v>#ERROR!</v>
      </c>
      <c r="K33" s="197" t="str">
        <f>IF(AND('Mapa final'!#REF!="Media",'Mapa final'!#REF!="Leve"),CONCATENATE("R8C",'Mapa final'!#REF!),"")</f>
        <v>#ERROR!</v>
      </c>
      <c r="L33" s="197" t="str">
        <f>IF(AND('Mapa final'!#REF!="Media",'Mapa final'!#REF!="Leve"),CONCATENATE("R8C",'Mapa final'!#REF!),"")</f>
        <v>#ERROR!</v>
      </c>
      <c r="M33" s="197" t="str">
        <f>IF(AND('Mapa final'!#REF!="Media",'Mapa final'!#REF!="Leve"),CONCATENATE("R8C",'Mapa final'!#REF!),"")</f>
        <v>#ERROR!</v>
      </c>
      <c r="N33" s="197" t="str">
        <f>IF(AND('Mapa final'!#REF!="Media",'Mapa final'!#REF!="Leve"),CONCATENATE("R8C",'Mapa final'!#REF!),"")</f>
        <v>#ERROR!</v>
      </c>
      <c r="O33" s="198" t="str">
        <f>IF(AND('Mapa final'!#REF!="Media",'Mapa final'!#REF!="Leve"),CONCATENATE("R8C",'Mapa final'!#REF!),"")</f>
        <v>#ERROR!</v>
      </c>
      <c r="P33" s="196" t="str">
        <f>IF(AND('Mapa final'!#REF!="Media",'Mapa final'!#REF!="Menor"),CONCATENATE("R8C",'Mapa final'!#REF!),"")</f>
        <v>#ERROR!</v>
      </c>
      <c r="Q33" s="197" t="str">
        <f>IF(AND('Mapa final'!#REF!="Media",'Mapa final'!#REF!="Menor"),CONCATENATE("R8C",'Mapa final'!#REF!),"")</f>
        <v>#ERROR!</v>
      </c>
      <c r="R33" s="197" t="str">
        <f>IF(AND('Mapa final'!#REF!="Media",'Mapa final'!#REF!="Menor"),CONCATENATE("R8C",'Mapa final'!#REF!),"")</f>
        <v>#ERROR!</v>
      </c>
      <c r="S33" s="197" t="str">
        <f>IF(AND('Mapa final'!#REF!="Media",'Mapa final'!#REF!="Menor"),CONCATENATE("R8C",'Mapa final'!#REF!),"")</f>
        <v>#ERROR!</v>
      </c>
      <c r="T33" s="197" t="str">
        <f>IF(AND('Mapa final'!#REF!="Media",'Mapa final'!#REF!="Menor"),CONCATENATE("R8C",'Mapa final'!#REF!),"")</f>
        <v>#ERROR!</v>
      </c>
      <c r="U33" s="198" t="str">
        <f>IF(AND('Mapa final'!#REF!="Media",'Mapa final'!#REF!="Menor"),CONCATENATE("R8C",'Mapa final'!#REF!),"")</f>
        <v>#ERROR!</v>
      </c>
      <c r="V33" s="196" t="str">
        <f>IF(AND('Mapa final'!#REF!="Media",'Mapa final'!#REF!="Moderado"),CONCATENATE("R8C",'Mapa final'!#REF!),"")</f>
        <v>#ERROR!</v>
      </c>
      <c r="W33" s="197" t="str">
        <f>IF(AND('Mapa final'!#REF!="Media",'Mapa final'!#REF!="Moderado"),CONCATENATE("R8C",'Mapa final'!#REF!),"")</f>
        <v>#ERROR!</v>
      </c>
      <c r="X33" s="197" t="str">
        <f>IF(AND('Mapa final'!#REF!="Media",'Mapa final'!#REF!="Moderado"),CONCATENATE("R8C",'Mapa final'!#REF!),"")</f>
        <v>#ERROR!</v>
      </c>
      <c r="Y33" s="197" t="str">
        <f>IF(AND('Mapa final'!#REF!="Media",'Mapa final'!#REF!="Moderado"),CONCATENATE("R8C",'Mapa final'!#REF!),"")</f>
        <v>#ERROR!</v>
      </c>
      <c r="Z33" s="197" t="str">
        <f>IF(AND('Mapa final'!#REF!="Media",'Mapa final'!#REF!="Moderado"),CONCATENATE("R8C",'Mapa final'!#REF!),"")</f>
        <v>#ERROR!</v>
      </c>
      <c r="AA33" s="198" t="str">
        <f>IF(AND('Mapa final'!#REF!="Media",'Mapa final'!#REF!="Moderado"),CONCATENATE("R8C",'Mapa final'!#REF!),"")</f>
        <v>#ERROR!</v>
      </c>
      <c r="AB33" s="180" t="str">
        <f>IF(AND('Mapa final'!#REF!="Media",'Mapa final'!#REF!="Mayor"),CONCATENATE("R8C",'Mapa final'!#REF!),"")</f>
        <v>#ERROR!</v>
      </c>
      <c r="AC33" s="181" t="str">
        <f>IF(AND('Mapa final'!#REF!="Media",'Mapa final'!#REF!="Mayor"),CONCATENATE("R8C",'Mapa final'!#REF!),"")</f>
        <v>#ERROR!</v>
      </c>
      <c r="AD33" s="181" t="str">
        <f>IF(AND('Mapa final'!#REF!="Media",'Mapa final'!#REF!="Mayor"),CONCATENATE("R8C",'Mapa final'!#REF!),"")</f>
        <v>#ERROR!</v>
      </c>
      <c r="AE33" s="181" t="str">
        <f>IF(AND('Mapa final'!#REF!="Media",'Mapa final'!#REF!="Mayor"),CONCATENATE("R8C",'Mapa final'!#REF!),"")</f>
        <v>#ERROR!</v>
      </c>
      <c r="AF33" s="181" t="str">
        <f>IF(AND('Mapa final'!#REF!="Media",'Mapa final'!#REF!="Mayor"),CONCATENATE("R8C",'Mapa final'!#REF!),"")</f>
        <v>#ERROR!</v>
      </c>
      <c r="AG33" s="182" t="str">
        <f>IF(AND('Mapa final'!#REF!="Media",'Mapa final'!#REF!="Mayor"),CONCATENATE("R8C",'Mapa final'!#REF!),"")</f>
        <v>#ERROR!</v>
      </c>
      <c r="AH33" s="183" t="str">
        <f>IF(AND('Mapa final'!#REF!="Media",'Mapa final'!#REF!="Catastrófico"),CONCATENATE("R8C",'Mapa final'!#REF!),"")</f>
        <v>#ERROR!</v>
      </c>
      <c r="AI33" s="184" t="str">
        <f>IF(AND('Mapa final'!#REF!="Media",'Mapa final'!#REF!="Catastrófico"),CONCATENATE("R8C",'Mapa final'!#REF!),"")</f>
        <v>#ERROR!</v>
      </c>
      <c r="AJ33" s="184" t="str">
        <f>IF(AND('Mapa final'!#REF!="Media",'Mapa final'!#REF!="Catastrófico"),CONCATENATE("R8C",'Mapa final'!#REF!),"")</f>
        <v>#ERROR!</v>
      </c>
      <c r="AK33" s="184" t="str">
        <f>IF(AND('Mapa final'!#REF!="Media",'Mapa final'!#REF!="Catastrófico"),CONCATENATE("R8C",'Mapa final'!#REF!),"")</f>
        <v>#ERROR!</v>
      </c>
      <c r="AL33" s="184" t="str">
        <f>IF(AND('Mapa final'!#REF!="Media",'Mapa final'!#REF!="Catastrófico"),CONCATENATE("R8C",'Mapa final'!#REF!),"")</f>
        <v>#ERROR!</v>
      </c>
      <c r="AM33" s="185" t="str">
        <f>IF(AND('Mapa final'!#REF!="Media",'Mapa final'!#REF!="Catastrófico"),CONCATENATE("R8C",'Mapa final'!#REF!),"")</f>
        <v>#ERROR!</v>
      </c>
      <c r="AN33" s="130"/>
      <c r="AO33" s="149"/>
      <c r="AT33" s="150"/>
    </row>
    <row r="34" ht="15.0" customHeight="1">
      <c r="B34" s="131"/>
      <c r="D34" s="8"/>
      <c r="E34" s="7"/>
      <c r="I34" s="8"/>
      <c r="J34" s="196" t="str">
        <f>IF(AND('Mapa final'!#REF!="Media",'Mapa final'!#REF!="Leve"),CONCATENATE("R9C",'Mapa final'!#REF!),"")</f>
        <v>#ERROR!</v>
      </c>
      <c r="K34" s="197" t="str">
        <f>IF(AND('Mapa final'!#REF!="Media",'Mapa final'!#REF!="Leve"),CONCATENATE("R9C",'Mapa final'!#REF!),"")</f>
        <v>#ERROR!</v>
      </c>
      <c r="L34" s="197" t="str">
        <f>IF(AND('Mapa final'!#REF!="Media",'Mapa final'!#REF!="Leve"),CONCATENATE("R9C",'Mapa final'!#REF!),"")</f>
        <v>#ERROR!</v>
      </c>
      <c r="M34" s="197" t="str">
        <f>IF(AND('Mapa final'!#REF!="Media",'Mapa final'!#REF!="Leve"),CONCATENATE("R9C",'Mapa final'!#REF!),"")</f>
        <v>#ERROR!</v>
      </c>
      <c r="N34" s="197" t="str">
        <f>IF(AND('Mapa final'!#REF!="Media",'Mapa final'!#REF!="Leve"),CONCATENATE("R9C",'Mapa final'!#REF!),"")</f>
        <v>#ERROR!</v>
      </c>
      <c r="O34" s="198" t="str">
        <f>IF(AND('Mapa final'!#REF!="Media",'Mapa final'!#REF!="Leve"),CONCATENATE("R9C",'Mapa final'!#REF!),"")</f>
        <v>#ERROR!</v>
      </c>
      <c r="P34" s="196" t="str">
        <f>IF(AND('Mapa final'!#REF!="Media",'Mapa final'!#REF!="Menor"),CONCATENATE("R9C",'Mapa final'!#REF!),"")</f>
        <v>#ERROR!</v>
      </c>
      <c r="Q34" s="197" t="str">
        <f>IF(AND('Mapa final'!#REF!="Media",'Mapa final'!#REF!="Menor"),CONCATENATE("R9C",'Mapa final'!#REF!),"")</f>
        <v>#ERROR!</v>
      </c>
      <c r="R34" s="197" t="str">
        <f>IF(AND('Mapa final'!#REF!="Media",'Mapa final'!#REF!="Menor"),CONCATENATE("R9C",'Mapa final'!#REF!),"")</f>
        <v>#ERROR!</v>
      </c>
      <c r="S34" s="197" t="str">
        <f>IF(AND('Mapa final'!#REF!="Media",'Mapa final'!#REF!="Menor"),CONCATENATE("R9C",'Mapa final'!#REF!),"")</f>
        <v>#ERROR!</v>
      </c>
      <c r="T34" s="197" t="str">
        <f>IF(AND('Mapa final'!#REF!="Media",'Mapa final'!#REF!="Menor"),CONCATENATE("R9C",'Mapa final'!#REF!),"")</f>
        <v>#ERROR!</v>
      </c>
      <c r="U34" s="198" t="str">
        <f>IF(AND('Mapa final'!#REF!="Media",'Mapa final'!#REF!="Menor"),CONCATENATE("R9C",'Mapa final'!#REF!),"")</f>
        <v>#ERROR!</v>
      </c>
      <c r="V34" s="196" t="str">
        <f>IF(AND('Mapa final'!#REF!="Media",'Mapa final'!#REF!="Moderado"),CONCATENATE("R9C",'Mapa final'!#REF!),"")</f>
        <v>#ERROR!</v>
      </c>
      <c r="W34" s="197" t="str">
        <f>IF(AND('Mapa final'!#REF!="Media",'Mapa final'!#REF!="Moderado"),CONCATENATE("R9C",'Mapa final'!#REF!),"")</f>
        <v>#ERROR!</v>
      </c>
      <c r="X34" s="197" t="str">
        <f>IF(AND('Mapa final'!#REF!="Media",'Mapa final'!#REF!="Moderado"),CONCATENATE("R9C",'Mapa final'!#REF!),"")</f>
        <v>#ERROR!</v>
      </c>
      <c r="Y34" s="197" t="str">
        <f>IF(AND('Mapa final'!#REF!="Media",'Mapa final'!#REF!="Moderado"),CONCATENATE("R9C",'Mapa final'!#REF!),"")</f>
        <v>#ERROR!</v>
      </c>
      <c r="Z34" s="197" t="str">
        <f>IF(AND('Mapa final'!#REF!="Media",'Mapa final'!#REF!="Moderado"),CONCATENATE("R9C",'Mapa final'!#REF!),"")</f>
        <v>#ERROR!</v>
      </c>
      <c r="AA34" s="198" t="str">
        <f>IF(AND('Mapa final'!#REF!="Media",'Mapa final'!#REF!="Moderado"),CONCATENATE("R9C",'Mapa final'!#REF!),"")</f>
        <v>#ERROR!</v>
      </c>
      <c r="AB34" s="180" t="str">
        <f>IF(AND('Mapa final'!#REF!="Media",'Mapa final'!#REF!="Mayor"),CONCATENATE("R9C",'Mapa final'!#REF!),"")</f>
        <v>#ERROR!</v>
      </c>
      <c r="AC34" s="181" t="str">
        <f>IF(AND('Mapa final'!#REF!="Media",'Mapa final'!#REF!="Mayor"),CONCATENATE("R9C",'Mapa final'!#REF!),"")</f>
        <v>#ERROR!</v>
      </c>
      <c r="AD34" s="181" t="str">
        <f>IF(AND('Mapa final'!#REF!="Media",'Mapa final'!#REF!="Mayor"),CONCATENATE("R9C",'Mapa final'!#REF!),"")</f>
        <v>#ERROR!</v>
      </c>
      <c r="AE34" s="181" t="str">
        <f>IF(AND('Mapa final'!#REF!="Media",'Mapa final'!#REF!="Mayor"),CONCATENATE("R9C",'Mapa final'!#REF!),"")</f>
        <v>#ERROR!</v>
      </c>
      <c r="AF34" s="181" t="str">
        <f>IF(AND('Mapa final'!#REF!="Media",'Mapa final'!#REF!="Mayor"),CONCATENATE("R9C",'Mapa final'!#REF!),"")</f>
        <v>#ERROR!</v>
      </c>
      <c r="AG34" s="182" t="str">
        <f>IF(AND('Mapa final'!#REF!="Media",'Mapa final'!#REF!="Mayor"),CONCATENATE("R9C",'Mapa final'!#REF!),"")</f>
        <v>#ERROR!</v>
      </c>
      <c r="AH34" s="183" t="str">
        <f>IF(AND('Mapa final'!#REF!="Media",'Mapa final'!#REF!="Catastrófico"),CONCATENATE("R9C",'Mapa final'!#REF!),"")</f>
        <v>#ERROR!</v>
      </c>
      <c r="AI34" s="184" t="str">
        <f>IF(AND('Mapa final'!#REF!="Media",'Mapa final'!#REF!="Catastrófico"),CONCATENATE("R9C",'Mapa final'!#REF!),"")</f>
        <v>#ERROR!</v>
      </c>
      <c r="AJ34" s="184" t="str">
        <f>IF(AND('Mapa final'!#REF!="Media",'Mapa final'!#REF!="Catastrófico"),CONCATENATE("R9C",'Mapa final'!#REF!),"")</f>
        <v>#ERROR!</v>
      </c>
      <c r="AK34" s="184" t="str">
        <f>IF(AND('Mapa final'!#REF!="Media",'Mapa final'!#REF!="Catastrófico"),CONCATENATE("R9C",'Mapa final'!#REF!),"")</f>
        <v>#ERROR!</v>
      </c>
      <c r="AL34" s="184" t="str">
        <f>IF(AND('Mapa final'!#REF!="Media",'Mapa final'!#REF!="Catastrófico"),CONCATENATE("R9C",'Mapa final'!#REF!),"")</f>
        <v>#ERROR!</v>
      </c>
      <c r="AM34" s="185" t="str">
        <f>IF(AND('Mapa final'!#REF!="Media",'Mapa final'!#REF!="Catastrófico"),CONCATENATE("R9C",'Mapa final'!#REF!),"")</f>
        <v>#ERROR!</v>
      </c>
      <c r="AN34" s="130"/>
      <c r="AO34" s="149"/>
      <c r="AT34" s="150"/>
    </row>
    <row r="35" ht="15.75" customHeight="1">
      <c r="B35" s="131"/>
      <c r="D35" s="8"/>
      <c r="E35" s="15"/>
      <c r="F35" s="11"/>
      <c r="G35" s="11"/>
      <c r="H35" s="11"/>
      <c r="I35" s="12"/>
      <c r="J35" s="196" t="str">
        <f>IF(AND('Mapa final'!#REF!="Media",'Mapa final'!#REF!="Leve"),CONCATENATE("R10C",'Mapa final'!#REF!),"")</f>
        <v>#ERROR!</v>
      </c>
      <c r="K35" s="197" t="str">
        <f>IF(AND('Mapa final'!#REF!="Media",'Mapa final'!#REF!="Leve"),CONCATENATE("R10C",'Mapa final'!#REF!),"")</f>
        <v>#ERROR!</v>
      </c>
      <c r="L35" s="197" t="str">
        <f>IF(AND('Mapa final'!#REF!="Media",'Mapa final'!#REF!="Leve"),CONCATENATE("R10C",'Mapa final'!#REF!),"")</f>
        <v>#ERROR!</v>
      </c>
      <c r="M35" s="197" t="str">
        <f>IF(AND('Mapa final'!#REF!="Media",'Mapa final'!#REF!="Leve"),CONCATENATE("R10C",'Mapa final'!#REF!),"")</f>
        <v>#ERROR!</v>
      </c>
      <c r="N35" s="197" t="str">
        <f>IF(AND('Mapa final'!#REF!="Media",'Mapa final'!#REF!="Leve"),CONCATENATE("R10C",'Mapa final'!#REF!),"")</f>
        <v>#ERROR!</v>
      </c>
      <c r="O35" s="198" t="str">
        <f>IF(AND('Mapa final'!#REF!="Media",'Mapa final'!#REF!="Leve"),CONCATENATE("R10C",'Mapa final'!#REF!),"")</f>
        <v>#ERROR!</v>
      </c>
      <c r="P35" s="196" t="str">
        <f>IF(AND('Mapa final'!#REF!="Media",'Mapa final'!#REF!="Menor"),CONCATENATE("R10C",'Mapa final'!#REF!),"")</f>
        <v>#ERROR!</v>
      </c>
      <c r="Q35" s="197" t="str">
        <f>IF(AND('Mapa final'!#REF!="Media",'Mapa final'!#REF!="Menor"),CONCATENATE("R10C",'Mapa final'!#REF!),"")</f>
        <v>#ERROR!</v>
      </c>
      <c r="R35" s="197" t="str">
        <f>IF(AND('Mapa final'!#REF!="Media",'Mapa final'!#REF!="Menor"),CONCATENATE("R10C",'Mapa final'!#REF!),"")</f>
        <v>#ERROR!</v>
      </c>
      <c r="S35" s="197" t="str">
        <f>IF(AND('Mapa final'!#REF!="Media",'Mapa final'!#REF!="Menor"),CONCATENATE("R10C",'Mapa final'!#REF!),"")</f>
        <v>#ERROR!</v>
      </c>
      <c r="T35" s="197" t="str">
        <f>IF(AND('Mapa final'!#REF!="Media",'Mapa final'!#REF!="Menor"),CONCATENATE("R10C",'Mapa final'!#REF!),"")</f>
        <v>#ERROR!</v>
      </c>
      <c r="U35" s="198" t="str">
        <f>IF(AND('Mapa final'!#REF!="Media",'Mapa final'!#REF!="Menor"),CONCATENATE("R10C",'Mapa final'!#REF!),"")</f>
        <v>#ERROR!</v>
      </c>
      <c r="V35" s="196" t="str">
        <f>IF(AND('Mapa final'!#REF!="Media",'Mapa final'!#REF!="Moderado"),CONCATENATE("R10C",'Mapa final'!#REF!),"")</f>
        <v>#ERROR!</v>
      </c>
      <c r="W35" s="197" t="str">
        <f>IF(AND('Mapa final'!#REF!="Media",'Mapa final'!#REF!="Moderado"),CONCATENATE("R10C",'Mapa final'!#REF!),"")</f>
        <v>#ERROR!</v>
      </c>
      <c r="X35" s="197" t="str">
        <f>IF(AND('Mapa final'!#REF!="Media",'Mapa final'!#REF!="Moderado"),CONCATENATE("R10C",'Mapa final'!#REF!),"")</f>
        <v>#ERROR!</v>
      </c>
      <c r="Y35" s="197" t="str">
        <f>IF(AND('Mapa final'!#REF!="Media",'Mapa final'!#REF!="Moderado"),CONCATENATE("R10C",'Mapa final'!#REF!),"")</f>
        <v>#ERROR!</v>
      </c>
      <c r="Z35" s="197" t="str">
        <f>IF(AND('Mapa final'!#REF!="Media",'Mapa final'!#REF!="Moderado"),CONCATENATE("R10C",'Mapa final'!#REF!),"")</f>
        <v>#ERROR!</v>
      </c>
      <c r="AA35" s="198" t="str">
        <f>IF(AND('Mapa final'!#REF!="Media",'Mapa final'!#REF!="Moderado"),CONCATENATE("R10C",'Mapa final'!#REF!),"")</f>
        <v>#ERROR!</v>
      </c>
      <c r="AB35" s="186" t="str">
        <f>IF(AND('Mapa final'!#REF!="Media",'Mapa final'!#REF!="Mayor"),CONCATENATE("R10C",'Mapa final'!#REF!),"")</f>
        <v>#ERROR!</v>
      </c>
      <c r="AC35" s="187" t="str">
        <f>IF(AND('Mapa final'!#REF!="Media",'Mapa final'!#REF!="Mayor"),CONCATENATE("R10C",'Mapa final'!#REF!),"")</f>
        <v>#ERROR!</v>
      </c>
      <c r="AD35" s="187" t="str">
        <f>IF(AND('Mapa final'!#REF!="Media",'Mapa final'!#REF!="Mayor"),CONCATENATE("R10C",'Mapa final'!#REF!),"")</f>
        <v>#ERROR!</v>
      </c>
      <c r="AE35" s="187" t="str">
        <f>IF(AND('Mapa final'!#REF!="Media",'Mapa final'!#REF!="Mayor"),CONCATENATE("R10C",'Mapa final'!#REF!),"")</f>
        <v>#ERROR!</v>
      </c>
      <c r="AF35" s="187" t="str">
        <f>IF(AND('Mapa final'!#REF!="Media",'Mapa final'!#REF!="Mayor"),CONCATENATE("R10C",'Mapa final'!#REF!),"")</f>
        <v>#ERROR!</v>
      </c>
      <c r="AG35" s="188" t="str">
        <f>IF(AND('Mapa final'!#REF!="Media",'Mapa final'!#REF!="Mayor"),CONCATENATE("R10C",'Mapa final'!#REF!),"")</f>
        <v>#ERROR!</v>
      </c>
      <c r="AH35" s="189" t="str">
        <f>IF(AND('Mapa final'!#REF!="Media",'Mapa final'!#REF!="Catastrófico"),CONCATENATE("R10C",'Mapa final'!#REF!),"")</f>
        <v>#ERROR!</v>
      </c>
      <c r="AI35" s="190" t="str">
        <f>IF(AND('Mapa final'!#REF!="Media",'Mapa final'!#REF!="Catastrófico"),CONCATENATE("R10C",'Mapa final'!#REF!),"")</f>
        <v>#ERROR!</v>
      </c>
      <c r="AJ35" s="190" t="str">
        <f>IF(AND('Mapa final'!#REF!="Media",'Mapa final'!#REF!="Catastrófico"),CONCATENATE("R10C",'Mapa final'!#REF!),"")</f>
        <v>#ERROR!</v>
      </c>
      <c r="AK35" s="190" t="str">
        <f>IF(AND('Mapa final'!#REF!="Media",'Mapa final'!#REF!="Catastrófico"),CONCATENATE("R10C",'Mapa final'!#REF!),"")</f>
        <v>#ERROR!</v>
      </c>
      <c r="AL35" s="190" t="str">
        <f>IF(AND('Mapa final'!#REF!="Media",'Mapa final'!#REF!="Catastrófico"),CONCATENATE("R10C",'Mapa final'!#REF!),"")</f>
        <v>#ERROR!</v>
      </c>
      <c r="AM35" s="191" t="str">
        <f>IF(AND('Mapa final'!#REF!="Media",'Mapa final'!#REF!="Catastrófico"),CONCATENATE("R10C",'Mapa final'!#REF!),"")</f>
        <v>#ERROR!</v>
      </c>
      <c r="AN35" s="130"/>
      <c r="AO35" s="157"/>
      <c r="AP35" s="158"/>
      <c r="AQ35" s="158"/>
      <c r="AR35" s="158"/>
      <c r="AS35" s="158"/>
      <c r="AT35" s="159"/>
    </row>
    <row r="36" ht="15.0" customHeight="1">
      <c r="B36" s="131"/>
      <c r="D36" s="8"/>
      <c r="E36" s="172" t="s">
        <v>157</v>
      </c>
      <c r="F36" s="2"/>
      <c r="G36" s="2"/>
      <c r="H36" s="2"/>
      <c r="I36" s="2"/>
      <c r="J36" s="203" t="str">
        <f>IF(AND('Mapa final'!$Y$16="Baja",'Mapa final'!$AA$16="Leve"),CONCATENATE("R1C",'Mapa final'!$O$16),"")</f>
        <v/>
      </c>
      <c r="K36" s="204" t="str">
        <f>IF(AND('Mapa final'!$Y$17="Baja",'Mapa final'!$AA$17="Leve"),CONCATENATE("R1C",'Mapa final'!$O$17),"")</f>
        <v/>
      </c>
      <c r="L36" s="204" t="str">
        <f>IF(AND('Mapa final'!$Y$18="Baja",'Mapa final'!$AA$18="Leve"),CONCATENATE("R1C",'Mapa final'!$O$18),"")</f>
        <v/>
      </c>
      <c r="M36" s="204" t="str">
        <f>IF(AND('Mapa final'!#REF!="Baja",'Mapa final'!#REF!="Leve"),CONCATENATE("R1C",'Mapa final'!#REF!),"")</f>
        <v>#ERROR!</v>
      </c>
      <c r="N36" s="204" t="str">
        <f>IF(AND('Mapa final'!#REF!="Baja",'Mapa final'!#REF!="Leve"),CONCATENATE("R1C",'Mapa final'!#REF!),"")</f>
        <v>#ERROR!</v>
      </c>
      <c r="O36" s="205" t="str">
        <f>IF(AND('Mapa final'!#REF!="Baja",'Mapa final'!#REF!="Leve"),CONCATENATE("R1C",'Mapa final'!#REF!),"")</f>
        <v>#ERROR!</v>
      </c>
      <c r="P36" s="192" t="str">
        <f>IF(AND('Mapa final'!$Y$16="Baja",'Mapa final'!$AA$16="Menor"),CONCATENATE("R1C",'Mapa final'!$O$16),"")</f>
        <v/>
      </c>
      <c r="Q36" s="193" t="str">
        <f>IF(AND('Mapa final'!$Y$17="Baja",'Mapa final'!$AA$17="Menor"),CONCATENATE("R1C",'Mapa final'!$O$17),"")</f>
        <v/>
      </c>
      <c r="R36" s="193" t="str">
        <f>IF(AND('Mapa final'!$Y$18="Baja",'Mapa final'!$AA$18="Menor"),CONCATENATE("R1C",'Mapa final'!$O$18),"")</f>
        <v/>
      </c>
      <c r="S36" s="193" t="str">
        <f>IF(AND('Mapa final'!#REF!="Baja",'Mapa final'!#REF!="Menor"),CONCATENATE("R1C",'Mapa final'!#REF!),"")</f>
        <v>#ERROR!</v>
      </c>
      <c r="T36" s="193" t="str">
        <f>IF(AND('Mapa final'!#REF!="Baja",'Mapa final'!#REF!="Menor"),CONCATENATE("R1C",'Mapa final'!#REF!),"")</f>
        <v>#ERROR!</v>
      </c>
      <c r="U36" s="194" t="str">
        <f>IF(AND('Mapa final'!#REF!="Baja",'Mapa final'!#REF!="Menor"),CONCATENATE("R1C",'Mapa final'!#REF!),"")</f>
        <v>#ERROR!</v>
      </c>
      <c r="V36" s="192" t="str">
        <f>IF(AND('Mapa final'!$Y$16="Baja",'Mapa final'!$AA$16="Moderado"),CONCATENATE("R1C",'Mapa final'!$O$16),"")</f>
        <v/>
      </c>
      <c r="W36" s="193" t="str">
        <f>IF(AND('Mapa final'!$Y$17="Baja",'Mapa final'!$AA$17="Moderado"),CONCATENATE("R1C",'Mapa final'!$O$17),"")</f>
        <v/>
      </c>
      <c r="X36" s="193" t="str">
        <f>IF(AND('Mapa final'!$Y$18="Baja",'Mapa final'!$AA$18="Moderado"),CONCATENATE("R1C",'Mapa final'!$O$18),"")</f>
        <v/>
      </c>
      <c r="Y36" s="193" t="str">
        <f>IF(AND('Mapa final'!#REF!="Baja",'Mapa final'!#REF!="Moderado"),CONCATENATE("R1C",'Mapa final'!#REF!),"")</f>
        <v>#ERROR!</v>
      </c>
      <c r="Z36" s="193" t="str">
        <f>IF(AND('Mapa final'!#REF!="Baja",'Mapa final'!#REF!="Moderado"),CONCATENATE("R1C",'Mapa final'!#REF!),"")</f>
        <v>#ERROR!</v>
      </c>
      <c r="AA36" s="194" t="str">
        <f>IF(AND('Mapa final'!#REF!="Baja",'Mapa final'!#REF!="Moderado"),CONCATENATE("R1C",'Mapa final'!#REF!),"")</f>
        <v>#ERROR!</v>
      </c>
      <c r="AB36" s="173" t="str">
        <f>IF(AND('Mapa final'!$Y$16="Baja",'Mapa final'!$AA$16="Mayor"),CONCATENATE("R1C",'Mapa final'!$O$16),"")</f>
        <v/>
      </c>
      <c r="AC36" s="174" t="str">
        <f>IF(AND('Mapa final'!$Y$17="Baja",'Mapa final'!$AA$17="Mayor"),CONCATENATE("R1C",'Mapa final'!$O$17),"")</f>
        <v/>
      </c>
      <c r="AD36" s="174" t="str">
        <f>IF(AND('Mapa final'!$Y$18="Baja",'Mapa final'!$AA$18="Mayor"),CONCATENATE("R1C",'Mapa final'!$O$18),"")</f>
        <v/>
      </c>
      <c r="AE36" s="174" t="str">
        <f>IF(AND('Mapa final'!#REF!="Baja",'Mapa final'!#REF!="Mayor"),CONCATENATE("R1C",'Mapa final'!#REF!),"")</f>
        <v>#ERROR!</v>
      </c>
      <c r="AF36" s="174" t="str">
        <f>IF(AND('Mapa final'!#REF!="Baja",'Mapa final'!#REF!="Mayor"),CONCATENATE("R1C",'Mapa final'!#REF!),"")</f>
        <v>#ERROR!</v>
      </c>
      <c r="AG36" s="175" t="str">
        <f>IF(AND('Mapa final'!#REF!="Baja",'Mapa final'!#REF!="Mayor"),CONCATENATE("R1C",'Mapa final'!#REF!),"")</f>
        <v>#ERROR!</v>
      </c>
      <c r="AH36" s="176" t="str">
        <f>IF(AND('Mapa final'!$Y$16="Baja",'Mapa final'!$AA$16="Catastrófico"),CONCATENATE("R1C",'Mapa final'!$O$16),"")</f>
        <v/>
      </c>
      <c r="AI36" s="177" t="str">
        <f>IF(AND('Mapa final'!$Y$17="Baja",'Mapa final'!$AA$17="Catastrófico"),CONCATENATE("R1C",'Mapa final'!$O$17),"")</f>
        <v/>
      </c>
      <c r="AJ36" s="177" t="str">
        <f>IF(AND('Mapa final'!$Y$18="Baja",'Mapa final'!$AA$18="Catastrófico"),CONCATENATE("R1C",'Mapa final'!$O$18),"")</f>
        <v/>
      </c>
      <c r="AK36" s="177" t="str">
        <f>IF(AND('Mapa final'!#REF!="Baja",'Mapa final'!#REF!="Catastrófico"),CONCATENATE("R1C",'Mapa final'!#REF!),"")</f>
        <v>#ERROR!</v>
      </c>
      <c r="AL36" s="177" t="str">
        <f>IF(AND('Mapa final'!#REF!="Baja",'Mapa final'!#REF!="Catastrófico"),CONCATENATE("R1C",'Mapa final'!#REF!),"")</f>
        <v>#ERROR!</v>
      </c>
      <c r="AM36" s="178" t="str">
        <f>IF(AND('Mapa final'!#REF!="Baja",'Mapa final'!#REF!="Catastrófico"),CONCATENATE("R1C",'Mapa final'!#REF!),"")</f>
        <v>#ERROR!</v>
      </c>
      <c r="AN36" s="130"/>
      <c r="AO36" s="206" t="s">
        <v>158</v>
      </c>
      <c r="AP36" s="145"/>
      <c r="AQ36" s="145"/>
      <c r="AR36" s="145"/>
      <c r="AS36" s="145"/>
      <c r="AT36" s="146"/>
    </row>
    <row r="37" ht="15.0" customHeight="1">
      <c r="B37" s="131"/>
      <c r="D37" s="8"/>
      <c r="E37" s="7"/>
      <c r="J37" s="207" t="str">
        <f>IF(AND('Mapa final'!$Y$21="Baja",'Mapa final'!$AA$21="Leve"),CONCATENATE("R2C",'Mapa final'!$O$21),"")</f>
        <v/>
      </c>
      <c r="K37" s="208" t="str">
        <f>IF(AND('Mapa final'!#REF!="Baja",'Mapa final'!#REF!="Leve"),CONCATENATE("R2C",'Mapa final'!#REF!),"")</f>
        <v>#ERROR!</v>
      </c>
      <c r="L37" s="208" t="str">
        <f>IF(AND('Mapa final'!#REF!="Baja",'Mapa final'!#REF!="Leve"),CONCATENATE("R2C",'Mapa final'!#REF!),"")</f>
        <v>#ERROR!</v>
      </c>
      <c r="M37" s="208" t="str">
        <f>IF(AND('Mapa final'!#REF!="Baja",'Mapa final'!#REF!="Leve"),CONCATENATE("R2C",'Mapa final'!#REF!),"")</f>
        <v>#ERROR!</v>
      </c>
      <c r="N37" s="208" t="str">
        <f>IF(AND('Mapa final'!$Y$22="Baja",'Mapa final'!$AA$22="Leve"),CONCATENATE("R2C",'Mapa final'!$O$22),"")</f>
        <v/>
      </c>
      <c r="O37" s="209" t="str">
        <f>IF(AND('Mapa final'!$Y$23="Baja",'Mapa final'!$AA$23="Leve"),CONCATENATE("R2C",'Mapa final'!$O$23),"")</f>
        <v/>
      </c>
      <c r="P37" s="196" t="str">
        <f>IF(AND('Mapa final'!$Y$21="Baja",'Mapa final'!$AA$21="Menor"),CONCATENATE("R2C",'Mapa final'!$O$21),"")</f>
        <v/>
      </c>
      <c r="Q37" s="197" t="str">
        <f>IF(AND('Mapa final'!#REF!="Baja",'Mapa final'!#REF!="Menor"),CONCATENATE("R2C",'Mapa final'!#REF!),"")</f>
        <v>#ERROR!</v>
      </c>
      <c r="R37" s="197" t="str">
        <f>IF(AND('Mapa final'!#REF!="Baja",'Mapa final'!#REF!="Menor"),CONCATENATE("R2C",'Mapa final'!#REF!),"")</f>
        <v>#ERROR!</v>
      </c>
      <c r="S37" s="197" t="str">
        <f>IF(AND('Mapa final'!#REF!="Baja",'Mapa final'!#REF!="Menor"),CONCATENATE("R2C",'Mapa final'!#REF!),"")</f>
        <v>#ERROR!</v>
      </c>
      <c r="T37" s="197" t="str">
        <f>IF(AND('Mapa final'!$Y$22="Baja",'Mapa final'!$AA$22="Menor"),CONCATENATE("R2C",'Mapa final'!$O$22),"")</f>
        <v/>
      </c>
      <c r="U37" s="198" t="str">
        <f>IF(AND('Mapa final'!$Y$23="Baja",'Mapa final'!$AA$23="Menor"),CONCATENATE("R2C",'Mapa final'!$O$23),"")</f>
        <v/>
      </c>
      <c r="V37" s="196" t="str">
        <f>IF(AND('Mapa final'!$Y$21="Baja",'Mapa final'!$AA$21="Moderado"),CONCATENATE("R2C",'Mapa final'!$O$21),"")</f>
        <v/>
      </c>
      <c r="W37" s="197" t="str">
        <f>IF(AND('Mapa final'!#REF!="Baja",'Mapa final'!#REF!="Moderado"),CONCATENATE("R2C",'Mapa final'!#REF!),"")</f>
        <v>#ERROR!</v>
      </c>
      <c r="X37" s="197" t="str">
        <f>IF(AND('Mapa final'!#REF!="Baja",'Mapa final'!#REF!="Moderado"),CONCATENATE("R2C",'Mapa final'!#REF!),"")</f>
        <v>#ERROR!</v>
      </c>
      <c r="Y37" s="197" t="str">
        <f>IF(AND('Mapa final'!#REF!="Baja",'Mapa final'!#REF!="Moderado"),CONCATENATE("R2C",'Mapa final'!#REF!),"")</f>
        <v>#ERROR!</v>
      </c>
      <c r="Z37" s="197" t="str">
        <f>IF(AND('Mapa final'!$Y$22="Baja",'Mapa final'!$AA$22="Moderado"),CONCATENATE("R2C",'Mapa final'!$O$22),"")</f>
        <v/>
      </c>
      <c r="AA37" s="198" t="str">
        <f>IF(AND('Mapa final'!$Y$23="Baja",'Mapa final'!$AA$23="Moderado"),CONCATENATE("R2C",'Mapa final'!$O$23),"")</f>
        <v/>
      </c>
      <c r="AB37" s="180" t="str">
        <f>IF(AND('Mapa final'!$Y$21="Baja",'Mapa final'!$AA$21="Mayor"),CONCATENATE("R2C",'Mapa final'!$O$21),"")</f>
        <v/>
      </c>
      <c r="AC37" s="181" t="str">
        <f>IF(AND('Mapa final'!#REF!="Baja",'Mapa final'!#REF!="Mayor"),CONCATENATE("R2C",'Mapa final'!#REF!),"")</f>
        <v>#ERROR!</v>
      </c>
      <c r="AD37" s="181" t="str">
        <f>IF(AND('Mapa final'!#REF!="Baja",'Mapa final'!#REF!="Mayor"),CONCATENATE("R2C",'Mapa final'!#REF!),"")</f>
        <v>#ERROR!</v>
      </c>
      <c r="AE37" s="181" t="str">
        <f>IF(AND('Mapa final'!#REF!="Baja",'Mapa final'!#REF!="Mayor"),CONCATENATE("R2C",'Mapa final'!#REF!),"")</f>
        <v>#ERROR!</v>
      </c>
      <c r="AF37" s="181" t="str">
        <f>IF(AND('Mapa final'!$Y$22="Baja",'Mapa final'!$AA$22="Mayor"),CONCATENATE("R2C",'Mapa final'!$O$22),"")</f>
        <v/>
      </c>
      <c r="AG37" s="182" t="str">
        <f>IF(AND('Mapa final'!$Y$23="Baja",'Mapa final'!$AA$23="Mayor"),CONCATENATE("R2C",'Mapa final'!$O$23),"")</f>
        <v/>
      </c>
      <c r="AH37" s="183" t="str">
        <f>IF(AND('Mapa final'!$Y$21="Baja",'Mapa final'!$AA$21="Catastrófico"),CONCATENATE("R2C",'Mapa final'!$O$21),"")</f>
        <v/>
      </c>
      <c r="AI37" s="184" t="str">
        <f>IF(AND('Mapa final'!#REF!="Baja",'Mapa final'!#REF!="Catastrófico"),CONCATENATE("R2C",'Mapa final'!#REF!),"")</f>
        <v>#ERROR!</v>
      </c>
      <c r="AJ37" s="184" t="str">
        <f>IF(AND('Mapa final'!#REF!="Baja",'Mapa final'!#REF!="Catastrófico"),CONCATENATE("R2C",'Mapa final'!#REF!),"")</f>
        <v>#ERROR!</v>
      </c>
      <c r="AK37" s="184" t="str">
        <f>IF(AND('Mapa final'!#REF!="Baja",'Mapa final'!#REF!="Catastrófico"),CONCATENATE("R2C",'Mapa final'!#REF!),"")</f>
        <v>#ERROR!</v>
      </c>
      <c r="AL37" s="184" t="str">
        <f>IF(AND('Mapa final'!$Y$22="Baja",'Mapa final'!$AA$22="Catastrófico"),CONCATENATE("R2C",'Mapa final'!$O$22),"")</f>
        <v/>
      </c>
      <c r="AM37" s="185" t="str">
        <f>IF(AND('Mapa final'!$Y$23="Baja",'Mapa final'!$AA$23="Catastrófico"),CONCATENATE("R2C",'Mapa final'!$O$23),"")</f>
        <v/>
      </c>
      <c r="AN37" s="130"/>
      <c r="AO37" s="149"/>
      <c r="AT37" s="150"/>
    </row>
    <row r="38" ht="15.0" customHeight="1">
      <c r="B38" s="131"/>
      <c r="D38" s="8"/>
      <c r="E38" s="7"/>
      <c r="J38" s="207" t="str">
        <f>IF(AND('Mapa final'!$Y$26="Baja",'Mapa final'!$AA$26="Leve"),CONCATENATE("R3C",'Mapa final'!$O$26),"")</f>
        <v/>
      </c>
      <c r="K38" s="208" t="str">
        <f>IF(AND('Mapa final'!$Y$27="Baja",'Mapa final'!$AA$27="Leve"),CONCATENATE("R3C",'Mapa final'!$O$27),"")</f>
        <v/>
      </c>
      <c r="L38" s="208" t="str">
        <f>IF(AND('Mapa final'!$Y$28="Baja",'Mapa final'!$AA$28="Leve"),CONCATENATE("R3C",'Mapa final'!$O$28),"")</f>
        <v/>
      </c>
      <c r="M38" s="208" t="str">
        <f>IF(AND('Mapa final'!#REF!="Baja",'Mapa final'!#REF!="Leve"),CONCATENATE("R3C",'Mapa final'!#REF!),"")</f>
        <v>#ERROR!</v>
      </c>
      <c r="N38" s="208" t="str">
        <f>IF(AND('Mapa final'!#REF!="Baja",'Mapa final'!#REF!="Leve"),CONCATENATE("R3C",'Mapa final'!#REF!),"")</f>
        <v>#ERROR!</v>
      </c>
      <c r="O38" s="209" t="str">
        <f>IF(AND('Mapa final'!#REF!="Baja",'Mapa final'!#REF!="Leve"),CONCATENATE("R3C",'Mapa final'!#REF!),"")</f>
        <v>#ERROR!</v>
      </c>
      <c r="P38" s="196" t="str">
        <f>IF(AND('Mapa final'!$Y$26="Baja",'Mapa final'!$AA$26="Menor"),CONCATENATE("R3C",'Mapa final'!$O$26),"")</f>
        <v/>
      </c>
      <c r="Q38" s="197" t="str">
        <f>IF(AND('Mapa final'!$Y$27="Baja",'Mapa final'!$AA$27="Menor"),CONCATENATE("R3C",'Mapa final'!$O$27),"")</f>
        <v/>
      </c>
      <c r="R38" s="197" t="str">
        <f>IF(AND('Mapa final'!$Y$28="Baja",'Mapa final'!$AA$28="Menor"),CONCATENATE("R3C",'Mapa final'!$O$28),"")</f>
        <v/>
      </c>
      <c r="S38" s="197" t="str">
        <f>IF(AND('Mapa final'!#REF!="Baja",'Mapa final'!#REF!="Menor"),CONCATENATE("R3C",'Mapa final'!#REF!),"")</f>
        <v>#ERROR!</v>
      </c>
      <c r="T38" s="197" t="str">
        <f>IF(AND('Mapa final'!#REF!="Baja",'Mapa final'!#REF!="Menor"),CONCATENATE("R3C",'Mapa final'!#REF!),"")</f>
        <v>#ERROR!</v>
      </c>
      <c r="U38" s="198" t="str">
        <f>IF(AND('Mapa final'!#REF!="Baja",'Mapa final'!#REF!="Menor"),CONCATENATE("R3C",'Mapa final'!#REF!),"")</f>
        <v>#ERROR!</v>
      </c>
      <c r="V38" s="196" t="str">
        <f>IF(AND('Mapa final'!$Y$26="Baja",'Mapa final'!$AA$26="Moderado"),CONCATENATE("R3C",'Mapa final'!$O$26),"")</f>
        <v/>
      </c>
      <c r="W38" s="197" t="str">
        <f>IF(AND('Mapa final'!$Y$27="Baja",'Mapa final'!$AA$27="Moderado"),CONCATENATE("R3C",'Mapa final'!$O$27),"")</f>
        <v/>
      </c>
      <c r="X38" s="197" t="str">
        <f>IF(AND('Mapa final'!$Y$28="Baja",'Mapa final'!$AA$28="Moderado"),CONCATENATE("R3C",'Mapa final'!$O$28),"")</f>
        <v/>
      </c>
      <c r="Y38" s="197" t="str">
        <f>IF(AND('Mapa final'!#REF!="Baja",'Mapa final'!#REF!="Moderado"),CONCATENATE("R3C",'Mapa final'!#REF!),"")</f>
        <v>#ERROR!</v>
      </c>
      <c r="Z38" s="197" t="str">
        <f>IF(AND('Mapa final'!#REF!="Baja",'Mapa final'!#REF!="Moderado"),CONCATENATE("R3C",'Mapa final'!#REF!),"")</f>
        <v>#ERROR!</v>
      </c>
      <c r="AA38" s="198" t="str">
        <f>IF(AND('Mapa final'!#REF!="Baja",'Mapa final'!#REF!="Moderado"),CONCATENATE("R3C",'Mapa final'!#REF!),"")</f>
        <v>#ERROR!</v>
      </c>
      <c r="AB38" s="180" t="str">
        <f>IF(AND('Mapa final'!$Y$26="Baja",'Mapa final'!$AA$26="Mayor"),CONCATENATE("R3C",'Mapa final'!$O$26),"")</f>
        <v/>
      </c>
      <c r="AC38" s="181" t="str">
        <f>IF(AND('Mapa final'!$Y$27="Baja",'Mapa final'!$AA$27="Mayor"),CONCATENATE("R3C",'Mapa final'!$O$27),"")</f>
        <v/>
      </c>
      <c r="AD38" s="181" t="str">
        <f>IF(AND('Mapa final'!$Y$28="Baja",'Mapa final'!$AA$28="Mayor"),CONCATENATE("R3C",'Mapa final'!$O$28),"")</f>
        <v/>
      </c>
      <c r="AE38" s="181" t="str">
        <f>IF(AND('Mapa final'!#REF!="Baja",'Mapa final'!#REF!="Mayor"),CONCATENATE("R3C",'Mapa final'!#REF!),"")</f>
        <v>#ERROR!</v>
      </c>
      <c r="AF38" s="181" t="str">
        <f>IF(AND('Mapa final'!#REF!="Baja",'Mapa final'!#REF!="Mayor"),CONCATENATE("R3C",'Mapa final'!#REF!),"")</f>
        <v>#ERROR!</v>
      </c>
      <c r="AG38" s="182" t="str">
        <f>IF(AND('Mapa final'!#REF!="Baja",'Mapa final'!#REF!="Mayor"),CONCATENATE("R3C",'Mapa final'!#REF!),"")</f>
        <v>#ERROR!</v>
      </c>
      <c r="AH38" s="183" t="str">
        <f>IF(AND('Mapa final'!$Y$26="Baja",'Mapa final'!$AA$26="Catastrófico"),CONCATENATE("R3C",'Mapa final'!$O$26),"")</f>
        <v/>
      </c>
      <c r="AI38" s="184" t="str">
        <f>IF(AND('Mapa final'!$Y$27="Baja",'Mapa final'!$AA$27="Catastrófico"),CONCATENATE("R3C",'Mapa final'!$O$27),"")</f>
        <v/>
      </c>
      <c r="AJ38" s="184" t="str">
        <f>IF(AND('Mapa final'!$Y$28="Baja",'Mapa final'!$AA$28="Catastrófico"),CONCATENATE("R3C",'Mapa final'!$O$28),"")</f>
        <v/>
      </c>
      <c r="AK38" s="184" t="str">
        <f>IF(AND('Mapa final'!#REF!="Baja",'Mapa final'!#REF!="Catastrófico"),CONCATENATE("R3C",'Mapa final'!#REF!),"")</f>
        <v>#ERROR!</v>
      </c>
      <c r="AL38" s="184" t="str">
        <f>IF(AND('Mapa final'!#REF!="Baja",'Mapa final'!#REF!="Catastrófico"),CONCATENATE("R3C",'Mapa final'!#REF!),"")</f>
        <v>#ERROR!</v>
      </c>
      <c r="AM38" s="185" t="str">
        <f>IF(AND('Mapa final'!#REF!="Baja",'Mapa final'!#REF!="Catastrófico"),CONCATENATE("R3C",'Mapa final'!#REF!),"")</f>
        <v>#ERROR!</v>
      </c>
      <c r="AN38" s="130"/>
      <c r="AO38" s="149"/>
      <c r="AT38" s="150"/>
    </row>
    <row r="39" ht="15.0" customHeight="1">
      <c r="B39" s="131"/>
      <c r="D39" s="8"/>
      <c r="E39" s="7"/>
      <c r="J39" s="207" t="str">
        <f>IF(AND('Mapa final'!$Y$31="Baja",'Mapa final'!$AA$31="Leve"),CONCATENATE("R4C",'Mapa final'!$O$31),"")</f>
        <v/>
      </c>
      <c r="K39" s="208" t="str">
        <f>IF(AND('Mapa final'!$Y$32="Baja",'Mapa final'!$AA$32="Leve"),CONCATENATE("R4C",'Mapa final'!$O$32),"")</f>
        <v/>
      </c>
      <c r="L39" s="208" t="str">
        <f>IF(AND('Mapa final'!#REF!="Baja",'Mapa final'!#REF!="Leve"),CONCATENATE("R4C",'Mapa final'!#REF!),"")</f>
        <v>#ERROR!</v>
      </c>
      <c r="M39" s="208" t="str">
        <f>IF(AND('Mapa final'!$Y$33="Baja",'Mapa final'!$AA$33="Leve"),CONCATENATE("R4C",'Mapa final'!$O$33),"")</f>
        <v/>
      </c>
      <c r="N39" s="208" t="str">
        <f>IF(AND('Mapa final'!#REF!="Baja",'Mapa final'!#REF!="Leve"),CONCATENATE("R4C",'Mapa final'!#REF!),"")</f>
        <v>#ERROR!</v>
      </c>
      <c r="O39" s="209" t="str">
        <f>IF(AND('Mapa final'!#REF!="Baja",'Mapa final'!#REF!="Leve"),CONCATENATE("R4C",'Mapa final'!#REF!),"")</f>
        <v>#ERROR!</v>
      </c>
      <c r="P39" s="196" t="str">
        <f>IF(AND('Mapa final'!$Y$31="Baja",'Mapa final'!$AA$31="Menor"),CONCATENATE("R4C",'Mapa final'!$O$31),"")</f>
        <v/>
      </c>
      <c r="Q39" s="197" t="str">
        <f>IF(AND('Mapa final'!$Y$32="Baja",'Mapa final'!$AA$32="Menor"),CONCATENATE("R4C",'Mapa final'!$O$32),"")</f>
        <v/>
      </c>
      <c r="R39" s="197" t="str">
        <f>IF(AND('Mapa final'!#REF!="Baja",'Mapa final'!#REF!="Menor"),CONCATENATE("R4C",'Mapa final'!#REF!),"")</f>
        <v>#ERROR!</v>
      </c>
      <c r="S39" s="197" t="str">
        <f>IF(AND('Mapa final'!$Y$33="Baja",'Mapa final'!$AA$33="Menor"),CONCATENATE("R4C",'Mapa final'!$O$33),"")</f>
        <v/>
      </c>
      <c r="T39" s="197" t="str">
        <f>IF(AND('Mapa final'!#REF!="Baja",'Mapa final'!#REF!="Menor"),CONCATENATE("R4C",'Mapa final'!#REF!),"")</f>
        <v>#ERROR!</v>
      </c>
      <c r="U39" s="198" t="str">
        <f>IF(AND('Mapa final'!#REF!="Baja",'Mapa final'!#REF!="Menor"),CONCATENATE("R4C",'Mapa final'!#REF!),"")</f>
        <v>#ERROR!</v>
      </c>
      <c r="V39" s="196" t="str">
        <f>IF(AND('Mapa final'!$Y$31="Baja",'Mapa final'!$AA$31="Moderado"),CONCATENATE("R4C",'Mapa final'!$O$31),"")</f>
        <v/>
      </c>
      <c r="W39" s="197" t="str">
        <f>IF(AND('Mapa final'!$Y$32="Baja",'Mapa final'!$AA$32="Moderado"),CONCATENATE("R4C",'Mapa final'!$O$32),"")</f>
        <v/>
      </c>
      <c r="X39" s="197" t="str">
        <f>IF(AND('Mapa final'!#REF!="Baja",'Mapa final'!#REF!="Moderado"),CONCATENATE("R4C",'Mapa final'!#REF!),"")</f>
        <v>#ERROR!</v>
      </c>
      <c r="Y39" s="197" t="str">
        <f>IF(AND('Mapa final'!$Y$33="Baja",'Mapa final'!$AA$33="Moderado"),CONCATENATE("R4C",'Mapa final'!$O$33),"")</f>
        <v/>
      </c>
      <c r="Z39" s="197" t="str">
        <f>IF(AND('Mapa final'!#REF!="Baja",'Mapa final'!#REF!="Moderado"),CONCATENATE("R4C",'Mapa final'!#REF!),"")</f>
        <v>#ERROR!</v>
      </c>
      <c r="AA39" s="198" t="str">
        <f>IF(AND('Mapa final'!#REF!="Baja",'Mapa final'!#REF!="Moderado"),CONCATENATE("R4C",'Mapa final'!#REF!),"")</f>
        <v>#ERROR!</v>
      </c>
      <c r="AB39" s="180" t="str">
        <f>IF(AND('Mapa final'!$Y$31="Baja",'Mapa final'!$AA$31="Mayor"),CONCATENATE("R4C",'Mapa final'!$O$31),"")</f>
        <v/>
      </c>
      <c r="AC39" s="181" t="str">
        <f>IF(AND('Mapa final'!$Y$32="Baja",'Mapa final'!$AA$32="Mayor"),CONCATENATE("R4C",'Mapa final'!$O$32),"")</f>
        <v/>
      </c>
      <c r="AD39" s="181" t="str">
        <f>IF(AND('Mapa final'!#REF!="Baja",'Mapa final'!#REF!="Mayor"),CONCATENATE("R4C",'Mapa final'!#REF!),"")</f>
        <v>#ERROR!</v>
      </c>
      <c r="AE39" s="181" t="str">
        <f>IF(AND('Mapa final'!$Y$33="Baja",'Mapa final'!$AA$33="Mayor"),CONCATENATE("R4C",'Mapa final'!$O$33),"")</f>
        <v/>
      </c>
      <c r="AF39" s="181" t="str">
        <f>IF(AND('Mapa final'!#REF!="Baja",'Mapa final'!#REF!="Mayor"),CONCATENATE("R4C",'Mapa final'!#REF!),"")</f>
        <v>#ERROR!</v>
      </c>
      <c r="AG39" s="182" t="str">
        <f>IF(AND('Mapa final'!#REF!="Baja",'Mapa final'!#REF!="Mayor"),CONCATENATE("R4C",'Mapa final'!#REF!),"")</f>
        <v>#ERROR!</v>
      </c>
      <c r="AH39" s="183" t="str">
        <f>IF(AND('Mapa final'!$Y$31="Baja",'Mapa final'!$AA$31="Catastrófico"),CONCATENATE("R4C",'Mapa final'!$O$31),"")</f>
        <v/>
      </c>
      <c r="AI39" s="184" t="str">
        <f>IF(AND('Mapa final'!$Y$32="Baja",'Mapa final'!$AA$32="Catastrófico"),CONCATENATE("R4C",'Mapa final'!$O$32),"")</f>
        <v/>
      </c>
      <c r="AJ39" s="184" t="str">
        <f>IF(AND('Mapa final'!#REF!="Baja",'Mapa final'!#REF!="Catastrófico"),CONCATENATE("R4C",'Mapa final'!#REF!),"")</f>
        <v>#ERROR!</v>
      </c>
      <c r="AK39" s="184" t="str">
        <f>IF(AND('Mapa final'!$Y$33="Baja",'Mapa final'!$AA$33="Catastrófico"),CONCATENATE("R4C",'Mapa final'!$O$33),"")</f>
        <v/>
      </c>
      <c r="AL39" s="184" t="str">
        <f>IF(AND('Mapa final'!#REF!="Baja",'Mapa final'!#REF!="Catastrófico"),CONCATENATE("R4C",'Mapa final'!#REF!),"")</f>
        <v>#ERROR!</v>
      </c>
      <c r="AM39" s="185" t="str">
        <f>IF(AND('Mapa final'!#REF!="Baja",'Mapa final'!#REF!="Catastrófico"),CONCATENATE("R4C",'Mapa final'!#REF!),"")</f>
        <v>#ERROR!</v>
      </c>
      <c r="AN39" s="130"/>
      <c r="AO39" s="149"/>
      <c r="AT39" s="150"/>
    </row>
    <row r="40" ht="15.0" customHeight="1">
      <c r="B40" s="131"/>
      <c r="D40" s="8"/>
      <c r="E40" s="7"/>
      <c r="J40" s="207" t="str">
        <f>IF(AND('Mapa final'!$Y$36="Baja",'Mapa final'!$AA$36="Leve"),CONCATENATE("R5C",'Mapa final'!$O$36),"")</f>
        <v/>
      </c>
      <c r="K40" s="208" t="str">
        <f>IF(AND('Mapa final'!$Y$37="Baja",'Mapa final'!$AA$37="Leve"),CONCATENATE("R5C",'Mapa final'!$O$37),"")</f>
        <v/>
      </c>
      <c r="L40" s="208" t="str">
        <f>IF(AND('Mapa final'!$Y$38="Baja",'Mapa final'!$AA$38="Leve"),CONCATENATE("R5C",'Mapa final'!$O$38),"")</f>
        <v/>
      </c>
      <c r="M40" s="208" t="str">
        <f>IF(AND('Mapa final'!#REF!="Baja",'Mapa final'!#REF!="Leve"),CONCATENATE("R5C",'Mapa final'!#REF!),"")</f>
        <v>#ERROR!</v>
      </c>
      <c r="N40" s="208" t="str">
        <f>IF(AND('Mapa final'!#REF!="Baja",'Mapa final'!#REF!="Leve"),CONCATENATE("R5C",'Mapa final'!#REF!),"")</f>
        <v>#ERROR!</v>
      </c>
      <c r="O40" s="209" t="str">
        <f>IF(AND('Mapa final'!#REF!="Baja",'Mapa final'!#REF!="Leve"),CONCATENATE("R5C",'Mapa final'!#REF!),"")</f>
        <v>#ERROR!</v>
      </c>
      <c r="P40" s="196" t="str">
        <f>IF(AND('Mapa final'!$Y$36="Baja",'Mapa final'!$AA$36="Menor"),CONCATENATE("R5C",'Mapa final'!$O$36),"")</f>
        <v/>
      </c>
      <c r="Q40" s="197" t="str">
        <f>IF(AND('Mapa final'!$Y$37="Baja",'Mapa final'!$AA$37="Menor"),CONCATENATE("R5C",'Mapa final'!$O$37),"")</f>
        <v/>
      </c>
      <c r="R40" s="197" t="str">
        <f>IF(AND('Mapa final'!$Y$38="Baja",'Mapa final'!$AA$38="Menor"),CONCATENATE("R5C",'Mapa final'!$O$38),"")</f>
        <v/>
      </c>
      <c r="S40" s="197" t="str">
        <f>IF(AND('Mapa final'!#REF!="Baja",'Mapa final'!#REF!="Menor"),CONCATENATE("R5C",'Mapa final'!#REF!),"")</f>
        <v>#ERROR!</v>
      </c>
      <c r="T40" s="197" t="str">
        <f>IF(AND('Mapa final'!#REF!="Baja",'Mapa final'!#REF!="Menor"),CONCATENATE("R5C",'Mapa final'!#REF!),"")</f>
        <v>#ERROR!</v>
      </c>
      <c r="U40" s="198" t="str">
        <f>IF(AND('Mapa final'!#REF!="Baja",'Mapa final'!#REF!="Menor"),CONCATENATE("R5C",'Mapa final'!#REF!),"")</f>
        <v>#ERROR!</v>
      </c>
      <c r="V40" s="196" t="str">
        <f>IF(AND('Mapa final'!$Y$36="Baja",'Mapa final'!$AA$36="Moderado"),CONCATENATE("R5C",'Mapa final'!$O$36),"")</f>
        <v/>
      </c>
      <c r="W40" s="197" t="str">
        <f>IF(AND('Mapa final'!$Y$37="Baja",'Mapa final'!$AA$37="Moderado"),CONCATENATE("R5C",'Mapa final'!$O$37),"")</f>
        <v/>
      </c>
      <c r="X40" s="197" t="str">
        <f>IF(AND('Mapa final'!$Y$38="Baja",'Mapa final'!$AA$38="Moderado"),CONCATENATE("R5C",'Mapa final'!$O$38),"")</f>
        <v/>
      </c>
      <c r="Y40" s="197" t="str">
        <f>IF(AND('Mapa final'!#REF!="Baja",'Mapa final'!#REF!="Moderado"),CONCATENATE("R5C",'Mapa final'!#REF!),"")</f>
        <v>#ERROR!</v>
      </c>
      <c r="Z40" s="197" t="str">
        <f>IF(AND('Mapa final'!#REF!="Baja",'Mapa final'!#REF!="Moderado"),CONCATENATE("R5C",'Mapa final'!#REF!),"")</f>
        <v>#ERROR!</v>
      </c>
      <c r="AA40" s="198" t="str">
        <f>IF(AND('Mapa final'!#REF!="Baja",'Mapa final'!#REF!="Moderado"),CONCATENATE("R5C",'Mapa final'!#REF!),"")</f>
        <v>#ERROR!</v>
      </c>
      <c r="AB40" s="180" t="str">
        <f>IF(AND('Mapa final'!$Y$36="Baja",'Mapa final'!$AA$36="Mayor"),CONCATENATE("R5C",'Mapa final'!$O$36),"")</f>
        <v/>
      </c>
      <c r="AC40" s="181" t="str">
        <f>IF(AND('Mapa final'!$Y$37="Baja",'Mapa final'!$AA$37="Mayor"),CONCATENATE("R5C",'Mapa final'!$O$37),"")</f>
        <v/>
      </c>
      <c r="AD40" s="181" t="str">
        <f>IF(AND('Mapa final'!$Y$38="Baja",'Mapa final'!$AA$38="Mayor"),CONCATENATE("R5C",'Mapa final'!$O$38),"")</f>
        <v/>
      </c>
      <c r="AE40" s="181" t="str">
        <f>IF(AND('Mapa final'!#REF!="Baja",'Mapa final'!#REF!="Mayor"),CONCATENATE("R5C",'Mapa final'!#REF!),"")</f>
        <v>#ERROR!</v>
      </c>
      <c r="AF40" s="181" t="str">
        <f>IF(AND('Mapa final'!#REF!="Baja",'Mapa final'!#REF!="Mayor"),CONCATENATE("R5C",'Mapa final'!#REF!),"")</f>
        <v>#ERROR!</v>
      </c>
      <c r="AG40" s="182" t="str">
        <f>IF(AND('Mapa final'!#REF!="Baja",'Mapa final'!#REF!="Mayor"),CONCATENATE("R5C",'Mapa final'!#REF!),"")</f>
        <v>#ERROR!</v>
      </c>
      <c r="AH40" s="183" t="str">
        <f>IF(AND('Mapa final'!$Y$36="Baja",'Mapa final'!$AA$36="Catastrófico"),CONCATENATE("R5C",'Mapa final'!$O$36),"")</f>
        <v/>
      </c>
      <c r="AI40" s="184" t="str">
        <f>IF(AND('Mapa final'!$Y$37="Baja",'Mapa final'!$AA$37="Catastrófico"),CONCATENATE("R5C",'Mapa final'!$O$37),"")</f>
        <v/>
      </c>
      <c r="AJ40" s="184" t="str">
        <f>IF(AND('Mapa final'!$Y$38="Baja",'Mapa final'!$AA$38="Catastrófico"),CONCATENATE("R5C",'Mapa final'!$O$38),"")</f>
        <v/>
      </c>
      <c r="AK40" s="184" t="str">
        <f>IF(AND('Mapa final'!#REF!="Baja",'Mapa final'!#REF!="Catastrófico"),CONCATENATE("R5C",'Mapa final'!#REF!),"")</f>
        <v>#ERROR!</v>
      </c>
      <c r="AL40" s="184" t="str">
        <f>IF(AND('Mapa final'!#REF!="Baja",'Mapa final'!#REF!="Catastrófico"),CONCATENATE("R5C",'Mapa final'!#REF!),"")</f>
        <v>#ERROR!</v>
      </c>
      <c r="AM40" s="185" t="str">
        <f>IF(AND('Mapa final'!#REF!="Baja",'Mapa final'!#REF!="Catastrófico"),CONCATENATE("R5C",'Mapa final'!#REF!),"")</f>
        <v>#ERROR!</v>
      </c>
      <c r="AN40" s="130"/>
      <c r="AO40" s="149"/>
      <c r="AT40" s="150"/>
    </row>
    <row r="41" ht="15.0" customHeight="1">
      <c r="B41" s="131"/>
      <c r="D41" s="8"/>
      <c r="E41" s="7"/>
      <c r="J41" s="207" t="str">
        <f>IF(AND('Mapa final'!$Y$41="Baja",'Mapa final'!$AA$41="Leve"),CONCATENATE("R6C",'Mapa final'!$O$41),"")</f>
        <v/>
      </c>
      <c r="K41" s="208" t="str">
        <f>IF(AND('Mapa final'!$Y$42="Baja",'Mapa final'!$AA$42="Leve"),CONCATENATE("R6C",'Mapa final'!$O$42),"")</f>
        <v/>
      </c>
      <c r="L41" s="208" t="str">
        <f>IF(AND('Mapa final'!$Y$43="Baja",'Mapa final'!$AA$43="Leve"),CONCATENATE("R6C",'Mapa final'!$O$43),"")</f>
        <v/>
      </c>
      <c r="M41" s="208" t="str">
        <f>IF(AND('Mapa final'!#REF!="Baja",'Mapa final'!#REF!="Leve"),CONCATENATE("R6C",'Mapa final'!#REF!),"")</f>
        <v>#ERROR!</v>
      </c>
      <c r="N41" s="208" t="str">
        <f>IF(AND('Mapa final'!#REF!="Baja",'Mapa final'!#REF!="Leve"),CONCATENATE("R6C",'Mapa final'!#REF!),"")</f>
        <v>#ERROR!</v>
      </c>
      <c r="O41" s="209" t="str">
        <f>IF(AND('Mapa final'!#REF!="Baja",'Mapa final'!#REF!="Leve"),CONCATENATE("R6C",'Mapa final'!#REF!),"")</f>
        <v>#ERROR!</v>
      </c>
      <c r="P41" s="196" t="str">
        <f>IF(AND('Mapa final'!$Y$41="Baja",'Mapa final'!$AA$41="Menor"),CONCATENATE("R6C",'Mapa final'!$O$41),"")</f>
        <v/>
      </c>
      <c r="Q41" s="197" t="str">
        <f>IF(AND('Mapa final'!$Y$42="Baja",'Mapa final'!$AA$42="Menor"),CONCATENATE("R6C",'Mapa final'!$O$42),"")</f>
        <v/>
      </c>
      <c r="R41" s="197" t="str">
        <f>IF(AND('Mapa final'!$Y$43="Baja",'Mapa final'!$AA$43="Menor"),CONCATENATE("R6C",'Mapa final'!$O$43),"")</f>
        <v/>
      </c>
      <c r="S41" s="197" t="str">
        <f>IF(AND('Mapa final'!#REF!="Baja",'Mapa final'!#REF!="Menor"),CONCATENATE("R6C",'Mapa final'!#REF!),"")</f>
        <v>#ERROR!</v>
      </c>
      <c r="T41" s="197" t="str">
        <f>IF(AND('Mapa final'!#REF!="Baja",'Mapa final'!#REF!="Menor"),CONCATENATE("R6C",'Mapa final'!#REF!),"")</f>
        <v>#ERROR!</v>
      </c>
      <c r="U41" s="198" t="str">
        <f>IF(AND('Mapa final'!#REF!="Baja",'Mapa final'!#REF!="Menor"),CONCATENATE("R6C",'Mapa final'!#REF!),"")</f>
        <v>#ERROR!</v>
      </c>
      <c r="V41" s="196" t="str">
        <f>IF(AND('Mapa final'!$Y$41="Baja",'Mapa final'!$AA$41="Moderado"),CONCATENATE("R6C",'Mapa final'!$O$41),"")</f>
        <v/>
      </c>
      <c r="W41" s="197" t="str">
        <f>IF(AND('Mapa final'!$Y$42="Baja",'Mapa final'!$AA$42="Moderado"),CONCATENATE("R6C",'Mapa final'!$O$42),"")</f>
        <v/>
      </c>
      <c r="X41" s="197" t="str">
        <f>IF(AND('Mapa final'!$Y$43="Baja",'Mapa final'!$AA$43="Moderado"),CONCATENATE("R6C",'Mapa final'!$O$43),"")</f>
        <v/>
      </c>
      <c r="Y41" s="197" t="str">
        <f>IF(AND('Mapa final'!#REF!="Baja",'Mapa final'!#REF!="Moderado"),CONCATENATE("R6C",'Mapa final'!#REF!),"")</f>
        <v>#ERROR!</v>
      </c>
      <c r="Z41" s="197" t="str">
        <f>IF(AND('Mapa final'!#REF!="Baja",'Mapa final'!#REF!="Moderado"),CONCATENATE("R6C",'Mapa final'!#REF!),"")</f>
        <v>#ERROR!</v>
      </c>
      <c r="AA41" s="198" t="str">
        <f>IF(AND('Mapa final'!#REF!="Baja",'Mapa final'!#REF!="Moderado"),CONCATENATE("R6C",'Mapa final'!#REF!),"")</f>
        <v>#ERROR!</v>
      </c>
      <c r="AB41" s="180" t="str">
        <f>IF(AND('Mapa final'!$Y$41="Baja",'Mapa final'!$AA$41="Mayor"),CONCATENATE("R6C",'Mapa final'!$O$41),"")</f>
        <v/>
      </c>
      <c r="AC41" s="181" t="str">
        <f>IF(AND('Mapa final'!$Y$42="Baja",'Mapa final'!$AA$42="Mayor"),CONCATENATE("R6C",'Mapa final'!$O$42),"")</f>
        <v/>
      </c>
      <c r="AD41" s="181" t="str">
        <f>IF(AND('Mapa final'!$Y$43="Baja",'Mapa final'!$AA$43="Mayor"),CONCATENATE("R6C",'Mapa final'!$O$43),"")</f>
        <v/>
      </c>
      <c r="AE41" s="181" t="str">
        <f>IF(AND('Mapa final'!#REF!="Baja",'Mapa final'!#REF!="Mayor"),CONCATENATE("R6C",'Mapa final'!#REF!),"")</f>
        <v>#ERROR!</v>
      </c>
      <c r="AF41" s="181" t="str">
        <f>IF(AND('Mapa final'!#REF!="Baja",'Mapa final'!#REF!="Mayor"),CONCATENATE("R6C",'Mapa final'!#REF!),"")</f>
        <v>#ERROR!</v>
      </c>
      <c r="AG41" s="182" t="str">
        <f>IF(AND('Mapa final'!#REF!="Baja",'Mapa final'!#REF!="Mayor"),CONCATENATE("R6C",'Mapa final'!#REF!),"")</f>
        <v>#ERROR!</v>
      </c>
      <c r="AH41" s="183" t="str">
        <f>IF(AND('Mapa final'!$Y$41="Baja",'Mapa final'!$AA$41="Catastrófico"),CONCATENATE("R6C",'Mapa final'!$O$41),"")</f>
        <v/>
      </c>
      <c r="AI41" s="184" t="str">
        <f>IF(AND('Mapa final'!$Y$42="Baja",'Mapa final'!$AA$42="Catastrófico"),CONCATENATE("R6C",'Mapa final'!$O$42),"")</f>
        <v/>
      </c>
      <c r="AJ41" s="184" t="str">
        <f>IF(AND('Mapa final'!$Y$43="Baja",'Mapa final'!$AA$43="Catastrófico"),CONCATENATE("R6C",'Mapa final'!$O$43),"")</f>
        <v/>
      </c>
      <c r="AK41" s="184" t="str">
        <f>IF(AND('Mapa final'!#REF!="Baja",'Mapa final'!#REF!="Catastrófico"),CONCATENATE("R6C",'Mapa final'!#REF!),"")</f>
        <v>#ERROR!</v>
      </c>
      <c r="AL41" s="184" t="str">
        <f>IF(AND('Mapa final'!#REF!="Baja",'Mapa final'!#REF!="Catastrófico"),CONCATENATE("R6C",'Mapa final'!#REF!),"")</f>
        <v>#ERROR!</v>
      </c>
      <c r="AM41" s="185" t="str">
        <f>IF(AND('Mapa final'!#REF!="Baja",'Mapa final'!#REF!="Catastrófico"),CONCATENATE("R6C",'Mapa final'!#REF!),"")</f>
        <v>#ERROR!</v>
      </c>
      <c r="AN41" s="130"/>
      <c r="AO41" s="149"/>
      <c r="AT41" s="150"/>
    </row>
    <row r="42" ht="15.0" customHeight="1">
      <c r="B42" s="131"/>
      <c r="D42" s="8"/>
      <c r="E42" s="7"/>
      <c r="J42" s="207" t="str">
        <f>IF(AND('Mapa final'!#REF!="Baja",'Mapa final'!#REF!="Leve"),CONCATENATE("R7C",'Mapa final'!#REF!),"")</f>
        <v>#ERROR!</v>
      </c>
      <c r="K42" s="208" t="str">
        <f>IF(AND('Mapa final'!#REF!="Baja",'Mapa final'!#REF!="Leve"),CONCATENATE("R7C",'Mapa final'!#REF!),"")</f>
        <v>#ERROR!</v>
      </c>
      <c r="L42" s="208" t="str">
        <f>IF(AND('Mapa final'!#REF!="Baja",'Mapa final'!#REF!="Leve"),CONCATENATE("R7C",'Mapa final'!#REF!),"")</f>
        <v>#ERROR!</v>
      </c>
      <c r="M42" s="208" t="str">
        <f>IF(AND('Mapa final'!#REF!="Baja",'Mapa final'!#REF!="Leve"),CONCATENATE("R7C",'Mapa final'!#REF!),"")</f>
        <v>#ERROR!</v>
      </c>
      <c r="N42" s="208" t="str">
        <f>IF(AND('Mapa final'!#REF!="Baja",'Mapa final'!#REF!="Leve"),CONCATENATE("R7C",'Mapa final'!#REF!),"")</f>
        <v>#ERROR!</v>
      </c>
      <c r="O42" s="209" t="str">
        <f>IF(AND('Mapa final'!#REF!="Baja",'Mapa final'!#REF!="Leve"),CONCATENATE("R7C",'Mapa final'!#REF!),"")</f>
        <v>#ERROR!</v>
      </c>
      <c r="P42" s="196" t="str">
        <f>IF(AND('Mapa final'!#REF!="Baja",'Mapa final'!#REF!="Menor"),CONCATENATE("R7C",'Mapa final'!#REF!),"")</f>
        <v>#ERROR!</v>
      </c>
      <c r="Q42" s="197" t="str">
        <f>IF(AND('Mapa final'!#REF!="Baja",'Mapa final'!#REF!="Menor"),CONCATENATE("R7C",'Mapa final'!#REF!),"")</f>
        <v>#ERROR!</v>
      </c>
      <c r="R42" s="197" t="str">
        <f>IF(AND('Mapa final'!#REF!="Baja",'Mapa final'!#REF!="Menor"),CONCATENATE("R7C",'Mapa final'!#REF!),"")</f>
        <v>#ERROR!</v>
      </c>
      <c r="S42" s="197" t="str">
        <f>IF(AND('Mapa final'!#REF!="Baja",'Mapa final'!#REF!="Menor"),CONCATENATE("R7C",'Mapa final'!#REF!),"")</f>
        <v>#ERROR!</v>
      </c>
      <c r="T42" s="197" t="str">
        <f>IF(AND('Mapa final'!#REF!="Baja",'Mapa final'!#REF!="Menor"),CONCATENATE("R7C",'Mapa final'!#REF!),"")</f>
        <v>#ERROR!</v>
      </c>
      <c r="U42" s="198" t="str">
        <f>IF(AND('Mapa final'!#REF!="Baja",'Mapa final'!#REF!="Menor"),CONCATENATE("R7C",'Mapa final'!#REF!),"")</f>
        <v>#ERROR!</v>
      </c>
      <c r="V42" s="196" t="str">
        <f>IF(AND('Mapa final'!#REF!="Baja",'Mapa final'!#REF!="Moderado"),CONCATENATE("R7C",'Mapa final'!#REF!),"")</f>
        <v>#ERROR!</v>
      </c>
      <c r="W42" s="197" t="str">
        <f>IF(AND('Mapa final'!#REF!="Baja",'Mapa final'!#REF!="Moderado"),CONCATENATE("R7C",'Mapa final'!#REF!),"")</f>
        <v>#ERROR!</v>
      </c>
      <c r="X42" s="197" t="str">
        <f>IF(AND('Mapa final'!#REF!="Baja",'Mapa final'!#REF!="Moderado"),CONCATENATE("R7C",'Mapa final'!#REF!),"")</f>
        <v>#ERROR!</v>
      </c>
      <c r="Y42" s="197" t="str">
        <f>IF(AND('Mapa final'!#REF!="Baja",'Mapa final'!#REF!="Moderado"),CONCATENATE("R7C",'Mapa final'!#REF!),"")</f>
        <v>#ERROR!</v>
      </c>
      <c r="Z42" s="197" t="str">
        <f>IF(AND('Mapa final'!#REF!="Baja",'Mapa final'!#REF!="Moderado"),CONCATENATE("R7C",'Mapa final'!#REF!),"")</f>
        <v>#ERROR!</v>
      </c>
      <c r="AA42" s="198" t="str">
        <f>IF(AND('Mapa final'!#REF!="Baja",'Mapa final'!#REF!="Moderado"),CONCATENATE("R7C",'Mapa final'!#REF!),"")</f>
        <v>#ERROR!</v>
      </c>
      <c r="AB42" s="180" t="str">
        <f>IF(AND('Mapa final'!#REF!="Baja",'Mapa final'!#REF!="Mayor"),CONCATENATE("R7C",'Mapa final'!#REF!),"")</f>
        <v>#ERROR!</v>
      </c>
      <c r="AC42" s="181" t="str">
        <f>IF(AND('Mapa final'!#REF!="Baja",'Mapa final'!#REF!="Mayor"),CONCATENATE("R7C",'Mapa final'!#REF!),"")</f>
        <v>#ERROR!</v>
      </c>
      <c r="AD42" s="181" t="str">
        <f>IF(AND('Mapa final'!#REF!="Baja",'Mapa final'!#REF!="Mayor"),CONCATENATE("R7C",'Mapa final'!#REF!),"")</f>
        <v>#ERROR!</v>
      </c>
      <c r="AE42" s="181" t="str">
        <f>IF(AND('Mapa final'!#REF!="Baja",'Mapa final'!#REF!="Mayor"),CONCATENATE("R7C",'Mapa final'!#REF!),"")</f>
        <v>#ERROR!</v>
      </c>
      <c r="AF42" s="181" t="str">
        <f>IF(AND('Mapa final'!#REF!="Baja",'Mapa final'!#REF!="Mayor"),CONCATENATE("R7C",'Mapa final'!#REF!),"")</f>
        <v>#ERROR!</v>
      </c>
      <c r="AG42" s="182" t="str">
        <f>IF(AND('Mapa final'!#REF!="Baja",'Mapa final'!#REF!="Mayor"),CONCATENATE("R7C",'Mapa final'!#REF!),"")</f>
        <v>#ERROR!</v>
      </c>
      <c r="AH42" s="183" t="str">
        <f>IF(AND('Mapa final'!#REF!="Baja",'Mapa final'!#REF!="Catastrófico"),CONCATENATE("R7C",'Mapa final'!#REF!),"")</f>
        <v>#ERROR!</v>
      </c>
      <c r="AI42" s="184" t="str">
        <f>IF(AND('Mapa final'!#REF!="Baja",'Mapa final'!#REF!="Catastrófico"),CONCATENATE("R7C",'Mapa final'!#REF!),"")</f>
        <v>#ERROR!</v>
      </c>
      <c r="AJ42" s="184" t="str">
        <f>IF(AND('Mapa final'!#REF!="Baja",'Mapa final'!#REF!="Catastrófico"),CONCATENATE("R7C",'Mapa final'!#REF!),"")</f>
        <v>#ERROR!</v>
      </c>
      <c r="AK42" s="184" t="str">
        <f>IF(AND('Mapa final'!#REF!="Baja",'Mapa final'!#REF!="Catastrófico"),CONCATENATE("R7C",'Mapa final'!#REF!),"")</f>
        <v>#ERROR!</v>
      </c>
      <c r="AL42" s="184" t="str">
        <f>IF(AND('Mapa final'!#REF!="Baja",'Mapa final'!#REF!="Catastrófico"),CONCATENATE("R7C",'Mapa final'!#REF!),"")</f>
        <v>#ERROR!</v>
      </c>
      <c r="AM42" s="185" t="str">
        <f>IF(AND('Mapa final'!#REF!="Baja",'Mapa final'!#REF!="Catastrófico"),CONCATENATE("R7C",'Mapa final'!#REF!),"")</f>
        <v>#ERROR!</v>
      </c>
      <c r="AN42" s="130"/>
      <c r="AO42" s="149"/>
      <c r="AT42" s="150"/>
    </row>
    <row r="43" ht="15.0" customHeight="1">
      <c r="B43" s="131"/>
      <c r="D43" s="8"/>
      <c r="E43" s="7"/>
      <c r="J43" s="207" t="str">
        <f>IF(AND('Mapa final'!#REF!="Baja",'Mapa final'!#REF!="Leve"),CONCATENATE("R8C",'Mapa final'!#REF!),"")</f>
        <v>#ERROR!</v>
      </c>
      <c r="K43" s="208" t="str">
        <f>IF(AND('Mapa final'!#REF!="Baja",'Mapa final'!#REF!="Leve"),CONCATENATE("R8C",'Mapa final'!#REF!),"")</f>
        <v>#ERROR!</v>
      </c>
      <c r="L43" s="208" t="str">
        <f>IF(AND('Mapa final'!#REF!="Baja",'Mapa final'!#REF!="Leve"),CONCATENATE("R8C",'Mapa final'!#REF!),"")</f>
        <v>#ERROR!</v>
      </c>
      <c r="M43" s="208" t="str">
        <f>IF(AND('Mapa final'!#REF!="Baja",'Mapa final'!#REF!="Leve"),CONCATENATE("R8C",'Mapa final'!#REF!),"")</f>
        <v>#ERROR!</v>
      </c>
      <c r="N43" s="208" t="str">
        <f>IF(AND('Mapa final'!#REF!="Baja",'Mapa final'!#REF!="Leve"),CONCATENATE("R8C",'Mapa final'!#REF!),"")</f>
        <v>#ERROR!</v>
      </c>
      <c r="O43" s="209" t="str">
        <f>IF(AND('Mapa final'!#REF!="Baja",'Mapa final'!#REF!="Leve"),CONCATENATE("R8C",'Mapa final'!#REF!),"")</f>
        <v>#ERROR!</v>
      </c>
      <c r="P43" s="196" t="str">
        <f>IF(AND('Mapa final'!#REF!="Baja",'Mapa final'!#REF!="Menor"),CONCATENATE("R8C",'Mapa final'!#REF!),"")</f>
        <v>#ERROR!</v>
      </c>
      <c r="Q43" s="197" t="str">
        <f>IF(AND('Mapa final'!#REF!="Baja",'Mapa final'!#REF!="Menor"),CONCATENATE("R8C",'Mapa final'!#REF!),"")</f>
        <v>#ERROR!</v>
      </c>
      <c r="R43" s="197" t="str">
        <f>IF(AND('Mapa final'!#REF!="Baja",'Mapa final'!#REF!="Menor"),CONCATENATE("R8C",'Mapa final'!#REF!),"")</f>
        <v>#ERROR!</v>
      </c>
      <c r="S43" s="197" t="str">
        <f>IF(AND('Mapa final'!#REF!="Baja",'Mapa final'!#REF!="Menor"),CONCATENATE("R8C",'Mapa final'!#REF!),"")</f>
        <v>#ERROR!</v>
      </c>
      <c r="T43" s="197" t="str">
        <f>IF(AND('Mapa final'!#REF!="Baja",'Mapa final'!#REF!="Menor"),CONCATENATE("R8C",'Mapa final'!#REF!),"")</f>
        <v>#ERROR!</v>
      </c>
      <c r="U43" s="198" t="str">
        <f>IF(AND('Mapa final'!#REF!="Baja",'Mapa final'!#REF!="Menor"),CONCATENATE("R8C",'Mapa final'!#REF!),"")</f>
        <v>#ERROR!</v>
      </c>
      <c r="V43" s="196" t="str">
        <f>IF(AND('Mapa final'!#REF!="Baja",'Mapa final'!#REF!="Moderado"),CONCATENATE("R8C",'Mapa final'!#REF!),"")</f>
        <v>#ERROR!</v>
      </c>
      <c r="W43" s="197" t="str">
        <f>IF(AND('Mapa final'!#REF!="Baja",'Mapa final'!#REF!="Moderado"),CONCATENATE("R8C",'Mapa final'!#REF!),"")</f>
        <v>#ERROR!</v>
      </c>
      <c r="X43" s="197" t="str">
        <f>IF(AND('Mapa final'!#REF!="Baja",'Mapa final'!#REF!="Moderado"),CONCATENATE("R8C",'Mapa final'!#REF!),"")</f>
        <v>#ERROR!</v>
      </c>
      <c r="Y43" s="197" t="str">
        <f>IF(AND('Mapa final'!#REF!="Baja",'Mapa final'!#REF!="Moderado"),CONCATENATE("R8C",'Mapa final'!#REF!),"")</f>
        <v>#ERROR!</v>
      </c>
      <c r="Z43" s="197" t="str">
        <f>IF(AND('Mapa final'!#REF!="Baja",'Mapa final'!#REF!="Moderado"),CONCATENATE("R8C",'Mapa final'!#REF!),"")</f>
        <v>#ERROR!</v>
      </c>
      <c r="AA43" s="198" t="str">
        <f>IF(AND('Mapa final'!#REF!="Baja",'Mapa final'!#REF!="Moderado"),CONCATENATE("R8C",'Mapa final'!#REF!),"")</f>
        <v>#ERROR!</v>
      </c>
      <c r="AB43" s="180" t="str">
        <f>IF(AND('Mapa final'!#REF!="Baja",'Mapa final'!#REF!="Mayor"),CONCATENATE("R8C",'Mapa final'!#REF!),"")</f>
        <v>#ERROR!</v>
      </c>
      <c r="AC43" s="181" t="str">
        <f>IF(AND('Mapa final'!#REF!="Baja",'Mapa final'!#REF!="Mayor"),CONCATENATE("R8C",'Mapa final'!#REF!),"")</f>
        <v>#ERROR!</v>
      </c>
      <c r="AD43" s="181" t="str">
        <f>IF(AND('Mapa final'!#REF!="Baja",'Mapa final'!#REF!="Mayor"),CONCATENATE("R8C",'Mapa final'!#REF!),"")</f>
        <v>#ERROR!</v>
      </c>
      <c r="AE43" s="181" t="str">
        <f>IF(AND('Mapa final'!#REF!="Baja",'Mapa final'!#REF!="Mayor"),CONCATENATE("R8C",'Mapa final'!#REF!),"")</f>
        <v>#ERROR!</v>
      </c>
      <c r="AF43" s="181" t="str">
        <f>IF(AND('Mapa final'!#REF!="Baja",'Mapa final'!#REF!="Mayor"),CONCATENATE("R8C",'Mapa final'!#REF!),"")</f>
        <v>#ERROR!</v>
      </c>
      <c r="AG43" s="182" t="str">
        <f>IF(AND('Mapa final'!#REF!="Baja",'Mapa final'!#REF!="Mayor"),CONCATENATE("R8C",'Mapa final'!#REF!),"")</f>
        <v>#ERROR!</v>
      </c>
      <c r="AH43" s="183" t="str">
        <f>IF(AND('Mapa final'!#REF!="Baja",'Mapa final'!#REF!="Catastrófico"),CONCATENATE("R8C",'Mapa final'!#REF!),"")</f>
        <v>#ERROR!</v>
      </c>
      <c r="AI43" s="184" t="str">
        <f>IF(AND('Mapa final'!#REF!="Baja",'Mapa final'!#REF!="Catastrófico"),CONCATENATE("R8C",'Mapa final'!#REF!),"")</f>
        <v>#ERROR!</v>
      </c>
      <c r="AJ43" s="184" t="str">
        <f>IF(AND('Mapa final'!#REF!="Baja",'Mapa final'!#REF!="Catastrófico"),CONCATENATE("R8C",'Mapa final'!#REF!),"")</f>
        <v>#ERROR!</v>
      </c>
      <c r="AK43" s="184" t="str">
        <f>IF(AND('Mapa final'!#REF!="Baja",'Mapa final'!#REF!="Catastrófico"),CONCATENATE("R8C",'Mapa final'!#REF!),"")</f>
        <v>#ERROR!</v>
      </c>
      <c r="AL43" s="184" t="str">
        <f>IF(AND('Mapa final'!#REF!="Baja",'Mapa final'!#REF!="Catastrófico"),CONCATENATE("R8C",'Mapa final'!#REF!),"")</f>
        <v>#ERROR!</v>
      </c>
      <c r="AM43" s="185" t="str">
        <f>IF(AND('Mapa final'!#REF!="Baja",'Mapa final'!#REF!="Catastrófico"),CONCATENATE("R8C",'Mapa final'!#REF!),"")</f>
        <v>#ERROR!</v>
      </c>
      <c r="AN43" s="130"/>
      <c r="AO43" s="149"/>
      <c r="AT43" s="150"/>
    </row>
    <row r="44" ht="15.0" customHeight="1">
      <c r="B44" s="131"/>
      <c r="D44" s="8"/>
      <c r="E44" s="7"/>
      <c r="J44" s="207" t="str">
        <f>IF(AND('Mapa final'!#REF!="Baja",'Mapa final'!#REF!="Leve"),CONCATENATE("R9C",'Mapa final'!#REF!),"")</f>
        <v>#ERROR!</v>
      </c>
      <c r="K44" s="208" t="str">
        <f>IF(AND('Mapa final'!#REF!="Baja",'Mapa final'!#REF!="Leve"),CONCATENATE("R9C",'Mapa final'!#REF!),"")</f>
        <v>#ERROR!</v>
      </c>
      <c r="L44" s="208" t="str">
        <f>IF(AND('Mapa final'!#REF!="Baja",'Mapa final'!#REF!="Leve"),CONCATENATE("R9C",'Mapa final'!#REF!),"")</f>
        <v>#ERROR!</v>
      </c>
      <c r="M44" s="208" t="str">
        <f>IF(AND('Mapa final'!#REF!="Baja",'Mapa final'!#REF!="Leve"),CONCATENATE("R9C",'Mapa final'!#REF!),"")</f>
        <v>#ERROR!</v>
      </c>
      <c r="N44" s="208" t="str">
        <f>IF(AND('Mapa final'!#REF!="Baja",'Mapa final'!#REF!="Leve"),CONCATENATE("R9C",'Mapa final'!#REF!),"")</f>
        <v>#ERROR!</v>
      </c>
      <c r="O44" s="209" t="str">
        <f>IF(AND('Mapa final'!#REF!="Baja",'Mapa final'!#REF!="Leve"),CONCATENATE("R9C",'Mapa final'!#REF!),"")</f>
        <v>#ERROR!</v>
      </c>
      <c r="P44" s="196" t="str">
        <f>IF(AND('Mapa final'!#REF!="Baja",'Mapa final'!#REF!="Menor"),CONCATENATE("R9C",'Mapa final'!#REF!),"")</f>
        <v>#ERROR!</v>
      </c>
      <c r="Q44" s="197" t="str">
        <f>IF(AND('Mapa final'!#REF!="Baja",'Mapa final'!#REF!="Menor"),CONCATENATE("R9C",'Mapa final'!#REF!),"")</f>
        <v>#ERROR!</v>
      </c>
      <c r="R44" s="197" t="str">
        <f>IF(AND('Mapa final'!#REF!="Baja",'Mapa final'!#REF!="Menor"),CONCATENATE("R9C",'Mapa final'!#REF!),"")</f>
        <v>#ERROR!</v>
      </c>
      <c r="S44" s="197" t="str">
        <f>IF(AND('Mapa final'!#REF!="Baja",'Mapa final'!#REF!="Menor"),CONCATENATE("R9C",'Mapa final'!#REF!),"")</f>
        <v>#ERROR!</v>
      </c>
      <c r="T44" s="197" t="str">
        <f>IF(AND('Mapa final'!#REF!="Baja",'Mapa final'!#REF!="Menor"),CONCATENATE("R9C",'Mapa final'!#REF!),"")</f>
        <v>#ERROR!</v>
      </c>
      <c r="U44" s="198" t="str">
        <f>IF(AND('Mapa final'!#REF!="Baja",'Mapa final'!#REF!="Menor"),CONCATENATE("R9C",'Mapa final'!#REF!),"")</f>
        <v>#ERROR!</v>
      </c>
      <c r="V44" s="196" t="str">
        <f>IF(AND('Mapa final'!#REF!="Baja",'Mapa final'!#REF!="Moderado"),CONCATENATE("R9C",'Mapa final'!#REF!),"")</f>
        <v>#ERROR!</v>
      </c>
      <c r="W44" s="197" t="str">
        <f>IF(AND('Mapa final'!#REF!="Baja",'Mapa final'!#REF!="Moderado"),CONCATENATE("R9C",'Mapa final'!#REF!),"")</f>
        <v>#ERROR!</v>
      </c>
      <c r="X44" s="197" t="str">
        <f>IF(AND('Mapa final'!#REF!="Baja",'Mapa final'!#REF!="Moderado"),CONCATENATE("R9C",'Mapa final'!#REF!),"")</f>
        <v>#ERROR!</v>
      </c>
      <c r="Y44" s="197" t="str">
        <f>IF(AND('Mapa final'!#REF!="Baja",'Mapa final'!#REF!="Moderado"),CONCATENATE("R9C",'Mapa final'!#REF!),"")</f>
        <v>#ERROR!</v>
      </c>
      <c r="Z44" s="197" t="str">
        <f>IF(AND('Mapa final'!#REF!="Baja",'Mapa final'!#REF!="Moderado"),CONCATENATE("R9C",'Mapa final'!#REF!),"")</f>
        <v>#ERROR!</v>
      </c>
      <c r="AA44" s="198" t="str">
        <f>IF(AND('Mapa final'!#REF!="Baja",'Mapa final'!#REF!="Moderado"),CONCATENATE("R9C",'Mapa final'!#REF!),"")</f>
        <v>#ERROR!</v>
      </c>
      <c r="AB44" s="180" t="str">
        <f>IF(AND('Mapa final'!#REF!="Baja",'Mapa final'!#REF!="Mayor"),CONCATENATE("R9C",'Mapa final'!#REF!),"")</f>
        <v>#ERROR!</v>
      </c>
      <c r="AC44" s="181" t="str">
        <f>IF(AND('Mapa final'!#REF!="Baja",'Mapa final'!#REF!="Mayor"),CONCATENATE("R9C",'Mapa final'!#REF!),"")</f>
        <v>#ERROR!</v>
      </c>
      <c r="AD44" s="181" t="str">
        <f>IF(AND('Mapa final'!#REF!="Baja",'Mapa final'!#REF!="Mayor"),CONCATENATE("R9C",'Mapa final'!#REF!),"")</f>
        <v>#ERROR!</v>
      </c>
      <c r="AE44" s="181" t="str">
        <f>IF(AND('Mapa final'!#REF!="Baja",'Mapa final'!#REF!="Mayor"),CONCATENATE("R9C",'Mapa final'!#REF!),"")</f>
        <v>#ERROR!</v>
      </c>
      <c r="AF44" s="181" t="str">
        <f>IF(AND('Mapa final'!#REF!="Baja",'Mapa final'!#REF!="Mayor"),CONCATENATE("R9C",'Mapa final'!#REF!),"")</f>
        <v>#ERROR!</v>
      </c>
      <c r="AG44" s="182" t="str">
        <f>IF(AND('Mapa final'!#REF!="Baja",'Mapa final'!#REF!="Mayor"),CONCATENATE("R9C",'Mapa final'!#REF!),"")</f>
        <v>#ERROR!</v>
      </c>
      <c r="AH44" s="183" t="str">
        <f>IF(AND('Mapa final'!#REF!="Baja",'Mapa final'!#REF!="Catastrófico"),CONCATENATE("R9C",'Mapa final'!#REF!),"")</f>
        <v>#ERROR!</v>
      </c>
      <c r="AI44" s="184" t="str">
        <f>IF(AND('Mapa final'!#REF!="Baja",'Mapa final'!#REF!="Catastrófico"),CONCATENATE("R9C",'Mapa final'!#REF!),"")</f>
        <v>#ERROR!</v>
      </c>
      <c r="AJ44" s="184" t="str">
        <f>IF(AND('Mapa final'!#REF!="Baja",'Mapa final'!#REF!="Catastrófico"),CONCATENATE("R9C",'Mapa final'!#REF!),"")</f>
        <v>#ERROR!</v>
      </c>
      <c r="AK44" s="184" t="str">
        <f>IF(AND('Mapa final'!#REF!="Baja",'Mapa final'!#REF!="Catastrófico"),CONCATENATE("R9C",'Mapa final'!#REF!),"")</f>
        <v>#ERROR!</v>
      </c>
      <c r="AL44" s="184" t="str">
        <f>IF(AND('Mapa final'!#REF!="Baja",'Mapa final'!#REF!="Catastrófico"),CONCATENATE("R9C",'Mapa final'!#REF!),"")</f>
        <v>#ERROR!</v>
      </c>
      <c r="AM44" s="185" t="str">
        <f>IF(AND('Mapa final'!#REF!="Baja",'Mapa final'!#REF!="Catastrófico"),CONCATENATE("R9C",'Mapa final'!#REF!),"")</f>
        <v>#ERROR!</v>
      </c>
      <c r="AN44" s="130"/>
      <c r="AO44" s="149"/>
      <c r="AT44" s="150"/>
    </row>
    <row r="45" ht="15.75" customHeight="1">
      <c r="B45" s="131"/>
      <c r="D45" s="8"/>
      <c r="E45" s="15"/>
      <c r="F45" s="11"/>
      <c r="G45" s="11"/>
      <c r="H45" s="11"/>
      <c r="I45" s="11"/>
      <c r="J45" s="210" t="str">
        <f>IF(AND('Mapa final'!#REF!="Baja",'Mapa final'!#REF!="Leve"),CONCATENATE("R10C",'Mapa final'!#REF!),"")</f>
        <v>#ERROR!</v>
      </c>
      <c r="K45" s="211" t="str">
        <f>IF(AND('Mapa final'!#REF!="Baja",'Mapa final'!#REF!="Leve"),CONCATENATE("R10C",'Mapa final'!#REF!),"")</f>
        <v>#ERROR!</v>
      </c>
      <c r="L45" s="211" t="str">
        <f>IF(AND('Mapa final'!#REF!="Baja",'Mapa final'!#REF!="Leve"),CONCATENATE("R10C",'Mapa final'!#REF!),"")</f>
        <v>#ERROR!</v>
      </c>
      <c r="M45" s="211" t="str">
        <f>IF(AND('Mapa final'!#REF!="Baja",'Mapa final'!#REF!="Leve"),CONCATENATE("R10C",'Mapa final'!#REF!),"")</f>
        <v>#ERROR!</v>
      </c>
      <c r="N45" s="211" t="str">
        <f>IF(AND('Mapa final'!#REF!="Baja",'Mapa final'!#REF!="Leve"),CONCATENATE("R10C",'Mapa final'!#REF!),"")</f>
        <v>#ERROR!</v>
      </c>
      <c r="O45" s="212" t="str">
        <f>IF(AND('Mapa final'!#REF!="Baja",'Mapa final'!#REF!="Leve"),CONCATENATE("R10C",'Mapa final'!#REF!),"")</f>
        <v>#ERROR!</v>
      </c>
      <c r="P45" s="196" t="str">
        <f>IF(AND('Mapa final'!#REF!="Baja",'Mapa final'!#REF!="Menor"),CONCATENATE("R10C",'Mapa final'!#REF!),"")</f>
        <v>#ERROR!</v>
      </c>
      <c r="Q45" s="197" t="str">
        <f>IF(AND('Mapa final'!#REF!="Baja",'Mapa final'!#REF!="Menor"),CONCATENATE("R10C",'Mapa final'!#REF!),"")</f>
        <v>#ERROR!</v>
      </c>
      <c r="R45" s="197" t="str">
        <f>IF(AND('Mapa final'!#REF!="Baja",'Mapa final'!#REF!="Menor"),CONCATENATE("R10C",'Mapa final'!#REF!),"")</f>
        <v>#ERROR!</v>
      </c>
      <c r="S45" s="197" t="str">
        <f>IF(AND('Mapa final'!#REF!="Baja",'Mapa final'!#REF!="Menor"),CONCATENATE("R10C",'Mapa final'!#REF!),"")</f>
        <v>#ERROR!</v>
      </c>
      <c r="T45" s="197" t="str">
        <f>IF(AND('Mapa final'!#REF!="Baja",'Mapa final'!#REF!="Menor"),CONCATENATE("R10C",'Mapa final'!#REF!),"")</f>
        <v>#ERROR!</v>
      </c>
      <c r="U45" s="198" t="str">
        <f>IF(AND('Mapa final'!#REF!="Baja",'Mapa final'!#REF!="Menor"),CONCATENATE("R10C",'Mapa final'!#REF!),"")</f>
        <v>#ERROR!</v>
      </c>
      <c r="V45" s="199" t="str">
        <f>IF(AND('Mapa final'!#REF!="Baja",'Mapa final'!#REF!="Moderado"),CONCATENATE("R10C",'Mapa final'!#REF!),"")</f>
        <v>#ERROR!</v>
      </c>
      <c r="W45" s="200" t="str">
        <f>IF(AND('Mapa final'!#REF!="Baja",'Mapa final'!#REF!="Moderado"),CONCATENATE("R10C",'Mapa final'!#REF!),"")</f>
        <v>#ERROR!</v>
      </c>
      <c r="X45" s="200" t="str">
        <f>IF(AND('Mapa final'!#REF!="Baja",'Mapa final'!#REF!="Moderado"),CONCATENATE("R10C",'Mapa final'!#REF!),"")</f>
        <v>#ERROR!</v>
      </c>
      <c r="Y45" s="200" t="str">
        <f>IF(AND('Mapa final'!#REF!="Baja",'Mapa final'!#REF!="Moderado"),CONCATENATE("R10C",'Mapa final'!#REF!),"")</f>
        <v>#ERROR!</v>
      </c>
      <c r="Z45" s="200" t="str">
        <f>IF(AND('Mapa final'!#REF!="Baja",'Mapa final'!#REF!="Moderado"),CONCATENATE("R10C",'Mapa final'!#REF!),"")</f>
        <v>#ERROR!</v>
      </c>
      <c r="AA45" s="201" t="str">
        <f>IF(AND('Mapa final'!#REF!="Baja",'Mapa final'!#REF!="Moderado"),CONCATENATE("R10C",'Mapa final'!#REF!),"")</f>
        <v>#ERROR!</v>
      </c>
      <c r="AB45" s="186" t="str">
        <f>IF(AND('Mapa final'!#REF!="Baja",'Mapa final'!#REF!="Mayor"),CONCATENATE("R10C",'Mapa final'!#REF!),"")</f>
        <v>#ERROR!</v>
      </c>
      <c r="AC45" s="187" t="str">
        <f>IF(AND('Mapa final'!#REF!="Baja",'Mapa final'!#REF!="Mayor"),CONCATENATE("R10C",'Mapa final'!#REF!),"")</f>
        <v>#ERROR!</v>
      </c>
      <c r="AD45" s="187" t="str">
        <f>IF(AND('Mapa final'!#REF!="Baja",'Mapa final'!#REF!="Mayor"),CONCATENATE("R10C",'Mapa final'!#REF!),"")</f>
        <v>#ERROR!</v>
      </c>
      <c r="AE45" s="187" t="str">
        <f>IF(AND('Mapa final'!#REF!="Baja",'Mapa final'!#REF!="Mayor"),CONCATENATE("R10C",'Mapa final'!#REF!),"")</f>
        <v>#ERROR!</v>
      </c>
      <c r="AF45" s="187" t="str">
        <f>IF(AND('Mapa final'!#REF!="Baja",'Mapa final'!#REF!="Mayor"),CONCATENATE("R10C",'Mapa final'!#REF!),"")</f>
        <v>#ERROR!</v>
      </c>
      <c r="AG45" s="188" t="str">
        <f>IF(AND('Mapa final'!#REF!="Baja",'Mapa final'!#REF!="Mayor"),CONCATENATE("R10C",'Mapa final'!#REF!),"")</f>
        <v>#ERROR!</v>
      </c>
      <c r="AH45" s="189" t="str">
        <f>IF(AND('Mapa final'!#REF!="Baja",'Mapa final'!#REF!="Catastrófico"),CONCATENATE("R10C",'Mapa final'!#REF!),"")</f>
        <v>#ERROR!</v>
      </c>
      <c r="AI45" s="190" t="str">
        <f>IF(AND('Mapa final'!#REF!="Baja",'Mapa final'!#REF!="Catastrófico"),CONCATENATE("R10C",'Mapa final'!#REF!),"")</f>
        <v>#ERROR!</v>
      </c>
      <c r="AJ45" s="190" t="str">
        <f>IF(AND('Mapa final'!#REF!="Baja",'Mapa final'!#REF!="Catastrófico"),CONCATENATE("R10C",'Mapa final'!#REF!),"")</f>
        <v>#ERROR!</v>
      </c>
      <c r="AK45" s="190" t="str">
        <f>IF(AND('Mapa final'!#REF!="Baja",'Mapa final'!#REF!="Catastrófico"),CONCATENATE("R10C",'Mapa final'!#REF!),"")</f>
        <v>#ERROR!</v>
      </c>
      <c r="AL45" s="190" t="str">
        <f>IF(AND('Mapa final'!#REF!="Baja",'Mapa final'!#REF!="Catastrófico"),CONCATENATE("R10C",'Mapa final'!#REF!),"")</f>
        <v>#ERROR!</v>
      </c>
      <c r="AM45" s="191" t="str">
        <f>IF(AND('Mapa final'!#REF!="Baja",'Mapa final'!#REF!="Catastrófico"),CONCATENATE("R10C",'Mapa final'!#REF!),"")</f>
        <v>#ERROR!</v>
      </c>
      <c r="AN45" s="130"/>
      <c r="AO45" s="157"/>
      <c r="AP45" s="158"/>
      <c r="AQ45" s="158"/>
      <c r="AR45" s="158"/>
      <c r="AS45" s="158"/>
      <c r="AT45" s="159"/>
    </row>
    <row r="46" ht="46.5" customHeight="1">
      <c r="B46" s="131"/>
      <c r="D46" s="8"/>
      <c r="E46" s="172" t="s">
        <v>159</v>
      </c>
      <c r="F46" s="2"/>
      <c r="G46" s="2"/>
      <c r="H46" s="2"/>
      <c r="I46" s="3"/>
      <c r="J46" s="203" t="str">
        <f>IF(AND('Mapa final'!$Y$16="Muy Baja",'Mapa final'!$AA$16="Leve"),CONCATENATE("R1C",'Mapa final'!$O$16),"")</f>
        <v/>
      </c>
      <c r="K46" s="204" t="str">
        <f>IF(AND('Mapa final'!$Y$17="Muy Baja",'Mapa final'!$AA$17="Leve"),CONCATENATE("R1C",'Mapa final'!$O$17),"")</f>
        <v/>
      </c>
      <c r="L46" s="204" t="str">
        <f>IF(AND('Mapa final'!$Y$18="Muy Baja",'Mapa final'!$AA$18="Leve"),CONCATENATE("R1C",'Mapa final'!$O$18),"")</f>
        <v/>
      </c>
      <c r="M46" s="204" t="str">
        <f>IF(AND('Mapa final'!#REF!="Muy Baja",'Mapa final'!#REF!="Leve"),CONCATENATE("R1C",'Mapa final'!#REF!),"")</f>
        <v>#ERROR!</v>
      </c>
      <c r="N46" s="204" t="str">
        <f>IF(AND('Mapa final'!#REF!="Muy Baja",'Mapa final'!#REF!="Leve"),CONCATENATE("R1C",'Mapa final'!#REF!),"")</f>
        <v>#ERROR!</v>
      </c>
      <c r="O46" s="205" t="str">
        <f>IF(AND('Mapa final'!#REF!="Muy Baja",'Mapa final'!#REF!="Leve"),CONCATENATE("R1C",'Mapa final'!#REF!),"")</f>
        <v>#ERROR!</v>
      </c>
      <c r="P46" s="203" t="str">
        <f>IF(AND('Mapa final'!$Y$16="Muy Baja",'Mapa final'!$AA$16="Menor"),CONCATENATE("R1C",'Mapa final'!$O$16),"")</f>
        <v/>
      </c>
      <c r="Q46" s="204" t="str">
        <f>IF(AND('Mapa final'!$Y$17="Muy Baja",'Mapa final'!$AA$17="Menor"),CONCATENATE("R1C",'Mapa final'!$O$17),"")</f>
        <v/>
      </c>
      <c r="R46" s="204" t="str">
        <f>IF(AND('Mapa final'!$Y$18="Muy Baja",'Mapa final'!$AA$18="Menor"),CONCATENATE("R1C",'Mapa final'!$O$18),"")</f>
        <v/>
      </c>
      <c r="S46" s="204" t="str">
        <f>IF(AND('Mapa final'!#REF!="Muy Baja",'Mapa final'!#REF!="Menor"),CONCATENATE("R1C",'Mapa final'!#REF!),"")</f>
        <v>#ERROR!</v>
      </c>
      <c r="T46" s="204" t="str">
        <f>IF(AND('Mapa final'!#REF!="Muy Baja",'Mapa final'!#REF!="Menor"),CONCATENATE("R1C",'Mapa final'!#REF!),"")</f>
        <v>#ERROR!</v>
      </c>
      <c r="U46" s="205" t="str">
        <f>IF(AND('Mapa final'!#REF!="Muy Baja",'Mapa final'!#REF!="Menor"),CONCATENATE("R1C",'Mapa final'!#REF!),"")</f>
        <v>#ERROR!</v>
      </c>
      <c r="V46" s="192" t="str">
        <f>IF(AND('Mapa final'!$Y$16="Muy Baja",'Mapa final'!$AA$16="Moderado"),CONCATENATE("R1C",'Mapa final'!$O$16),"")</f>
        <v/>
      </c>
      <c r="W46" s="213" t="str">
        <f>IF(AND('Mapa final'!$Y$17="Muy Baja",'Mapa final'!$AA$17="Moderado"),CONCATENATE("R1C",'Mapa final'!$O$17),"")</f>
        <v/>
      </c>
      <c r="X46" s="193" t="str">
        <f>IF(AND('Mapa final'!$Y$18="Muy Baja",'Mapa final'!$AA$18="Moderado"),CONCATENATE("R1C",'Mapa final'!$O$18),"")</f>
        <v/>
      </c>
      <c r="Y46" s="193" t="str">
        <f>IF(AND('Mapa final'!#REF!="Muy Baja",'Mapa final'!#REF!="Moderado"),CONCATENATE("R1C",'Mapa final'!#REF!),"")</f>
        <v>#ERROR!</v>
      </c>
      <c r="Z46" s="193" t="str">
        <f>IF(AND('Mapa final'!#REF!="Muy Baja",'Mapa final'!#REF!="Moderado"),CONCATENATE("R1C",'Mapa final'!#REF!),"")</f>
        <v>#ERROR!</v>
      </c>
      <c r="AA46" s="194" t="str">
        <f>IF(AND('Mapa final'!#REF!="Muy Baja",'Mapa final'!#REF!="Moderado"),CONCATENATE("R1C",'Mapa final'!#REF!),"")</f>
        <v>#ERROR!</v>
      </c>
      <c r="AB46" s="173" t="str">
        <f>IF(AND('Mapa final'!$Y$16="Muy Baja",'Mapa final'!$AA$16="Mayor"),CONCATENATE("R1C",'Mapa final'!$O$16),"")</f>
        <v/>
      </c>
      <c r="AC46" s="174" t="str">
        <f>IF(AND('Mapa final'!$Y$17="Muy Baja",'Mapa final'!$AA$17="Mayor"),CONCATENATE("R1C",'Mapa final'!$O$17),"")</f>
        <v/>
      </c>
      <c r="AD46" s="174" t="str">
        <f>IF(AND('Mapa final'!$Y$18="Muy Baja",'Mapa final'!$AA$18="Mayor"),CONCATENATE("R1C",'Mapa final'!$O$18),"")</f>
        <v/>
      </c>
      <c r="AE46" s="174" t="str">
        <f>IF(AND('Mapa final'!#REF!="Muy Baja",'Mapa final'!#REF!="Mayor"),CONCATENATE("R1C",'Mapa final'!#REF!),"")</f>
        <v>#ERROR!</v>
      </c>
      <c r="AF46" s="174" t="str">
        <f>IF(AND('Mapa final'!#REF!="Muy Baja",'Mapa final'!#REF!="Mayor"),CONCATENATE("R1C",'Mapa final'!#REF!),"")</f>
        <v>#ERROR!</v>
      </c>
      <c r="AG46" s="175" t="str">
        <f>IF(AND('Mapa final'!#REF!="Muy Baja",'Mapa final'!#REF!="Mayor"),CONCATENATE("R1C",'Mapa final'!#REF!),"")</f>
        <v>#ERROR!</v>
      </c>
      <c r="AH46" s="176" t="str">
        <f>IF(AND('Mapa final'!$Y$16="Muy Baja",'Mapa final'!$AA$16="Catastrófico"),CONCATENATE("R1C",'Mapa final'!$O$16),"")</f>
        <v/>
      </c>
      <c r="AI46" s="177" t="str">
        <f>IF(AND('Mapa final'!$Y$17="Muy Baja",'Mapa final'!$AA$17="Catastrófico"),CONCATENATE("R1C",'Mapa final'!$O$17),"")</f>
        <v/>
      </c>
      <c r="AJ46" s="177" t="str">
        <f>IF(AND('Mapa final'!$Y$18="Muy Baja",'Mapa final'!$AA$18="Catastrófico"),CONCATENATE("R1C",'Mapa final'!$O$18),"")</f>
        <v/>
      </c>
      <c r="AK46" s="177" t="str">
        <f>IF(AND('Mapa final'!#REF!="Muy Baja",'Mapa final'!#REF!="Catastrófico"),CONCATENATE("R1C",'Mapa final'!#REF!),"")</f>
        <v>#ERROR!</v>
      </c>
      <c r="AL46" s="177" t="str">
        <f>IF(AND('Mapa final'!#REF!="Muy Baja",'Mapa final'!#REF!="Catastrófico"),CONCATENATE("R1C",'Mapa final'!#REF!),"")</f>
        <v>#ERROR!</v>
      </c>
      <c r="AM46" s="178" t="str">
        <f>IF(AND('Mapa final'!#REF!="Muy Baja",'Mapa final'!#REF!="Catastrófico"),CONCATENATE("R1C",'Mapa final'!#REF!),"")</f>
        <v>#ERROR!</v>
      </c>
      <c r="AN46" s="130"/>
      <c r="AO46" s="130"/>
      <c r="AP46" s="130"/>
      <c r="AQ46" s="130"/>
      <c r="AR46" s="130"/>
      <c r="AS46" s="130"/>
      <c r="AT46" s="130"/>
    </row>
    <row r="47" ht="46.5" customHeight="1">
      <c r="B47" s="131"/>
      <c r="D47" s="8"/>
      <c r="E47" s="7"/>
      <c r="I47" s="8"/>
      <c r="J47" s="207" t="str">
        <f>IF(AND('Mapa final'!$Y$21="Muy Baja",'Mapa final'!$AA$21="Leve"),CONCATENATE("R2C",'Mapa final'!$O$21),"")</f>
        <v/>
      </c>
      <c r="K47" s="208" t="str">
        <f>IF(AND('Mapa final'!#REF!="Muy Baja",'Mapa final'!#REF!="Leve"),CONCATENATE("R2C",'Mapa final'!#REF!),"")</f>
        <v>#ERROR!</v>
      </c>
      <c r="L47" s="208" t="str">
        <f>IF(AND('Mapa final'!#REF!="Muy Baja",'Mapa final'!#REF!="Leve"),CONCATENATE("R2C",'Mapa final'!#REF!),"")</f>
        <v>#ERROR!</v>
      </c>
      <c r="M47" s="208" t="str">
        <f>IF(AND('Mapa final'!#REF!="Muy Baja",'Mapa final'!#REF!="Leve"),CONCATENATE("R2C",'Mapa final'!#REF!),"")</f>
        <v>#ERROR!</v>
      </c>
      <c r="N47" s="208" t="str">
        <f>IF(AND('Mapa final'!$Y$22="Muy Baja",'Mapa final'!$AA$22="Leve"),CONCATENATE("R2C",'Mapa final'!$O$22),"")</f>
        <v/>
      </c>
      <c r="O47" s="209" t="str">
        <f>IF(AND('Mapa final'!$Y$23="Muy Baja",'Mapa final'!$AA$23="Leve"),CONCATENATE("R2C",'Mapa final'!$O$23),"")</f>
        <v/>
      </c>
      <c r="P47" s="207" t="str">
        <f>IF(AND('Mapa final'!$Y$21="Muy Baja",'Mapa final'!$AA$21="Menor"),CONCATENATE("R2C",'Mapa final'!$O$21),"")</f>
        <v/>
      </c>
      <c r="Q47" s="208" t="str">
        <f>IF(AND('Mapa final'!#REF!="Muy Baja",'Mapa final'!#REF!="Menor"),CONCATENATE("R2C",'Mapa final'!#REF!),"")</f>
        <v>#ERROR!</v>
      </c>
      <c r="R47" s="208" t="str">
        <f>IF(AND('Mapa final'!#REF!="Muy Baja",'Mapa final'!#REF!="Menor"),CONCATENATE("R2C",'Mapa final'!#REF!),"")</f>
        <v>#ERROR!</v>
      </c>
      <c r="S47" s="208" t="str">
        <f>IF(AND('Mapa final'!#REF!="Muy Baja",'Mapa final'!#REF!="Menor"),CONCATENATE("R2C",'Mapa final'!#REF!),"")</f>
        <v>#ERROR!</v>
      </c>
      <c r="T47" s="208" t="str">
        <f>IF(AND('Mapa final'!$Y$22="Muy Baja",'Mapa final'!$AA$22="Menor"),CONCATENATE("R2C",'Mapa final'!$O$22),"")</f>
        <v/>
      </c>
      <c r="U47" s="209" t="str">
        <f>IF(AND('Mapa final'!$Y$23="Muy Baja",'Mapa final'!$AA$23="Menor"),CONCATENATE("R2C",'Mapa final'!$O$23),"")</f>
        <v/>
      </c>
      <c r="V47" s="196" t="str">
        <f>IF(AND('Mapa final'!$Y$21="Muy Baja",'Mapa final'!$AA$21="Moderado"),CONCATENATE("R2C",'Mapa final'!$O$21),"")</f>
        <v/>
      </c>
      <c r="W47" s="197" t="str">
        <f>IF(AND('Mapa final'!#REF!="Muy Baja",'Mapa final'!#REF!="Moderado"),CONCATENATE("R2C",'Mapa final'!#REF!),"")</f>
        <v>#ERROR!</v>
      </c>
      <c r="X47" s="197" t="str">
        <f>IF(AND('Mapa final'!#REF!="Muy Baja",'Mapa final'!#REF!="Moderado"),CONCATENATE("R2C",'Mapa final'!#REF!),"")</f>
        <v>#ERROR!</v>
      </c>
      <c r="Y47" s="197" t="str">
        <f>IF(AND('Mapa final'!#REF!="Muy Baja",'Mapa final'!#REF!="Moderado"),CONCATENATE("R2C",'Mapa final'!#REF!),"")</f>
        <v>#ERROR!</v>
      </c>
      <c r="Z47" s="197" t="str">
        <f>IF(AND('Mapa final'!$Y$22="Muy Baja",'Mapa final'!$AA$22="Moderado"),CONCATENATE("R2C",'Mapa final'!$O$22),"")</f>
        <v/>
      </c>
      <c r="AA47" s="198" t="str">
        <f>IF(AND('Mapa final'!$Y$23="Muy Baja",'Mapa final'!$AA$23="Moderado"),CONCATENATE("R2C",'Mapa final'!$O$23),"")</f>
        <v/>
      </c>
      <c r="AB47" s="180" t="str">
        <f>IF(AND('Mapa final'!$Y$21="Muy Baja",'Mapa final'!$AA$21="Mayor"),CONCATENATE("R2C",'Mapa final'!$O$21),"")</f>
        <v/>
      </c>
      <c r="AC47" s="181" t="str">
        <f>IF(AND('Mapa final'!#REF!="Muy Baja",'Mapa final'!#REF!="Mayor"),CONCATENATE("R2C",'Mapa final'!#REF!),"")</f>
        <v>#ERROR!</v>
      </c>
      <c r="AD47" s="181" t="str">
        <f>IF(AND('Mapa final'!#REF!="Muy Baja",'Mapa final'!#REF!="Mayor"),CONCATENATE("R2C",'Mapa final'!#REF!),"")</f>
        <v>#ERROR!</v>
      </c>
      <c r="AE47" s="181" t="str">
        <f>IF(AND('Mapa final'!#REF!="Muy Baja",'Mapa final'!#REF!="Mayor"),CONCATENATE("R2C",'Mapa final'!#REF!),"")</f>
        <v>#ERROR!</v>
      </c>
      <c r="AF47" s="181" t="str">
        <f>IF(AND('Mapa final'!$Y$22="Muy Baja",'Mapa final'!$AA$22="Mayor"),CONCATENATE("R2C",'Mapa final'!$O$22),"")</f>
        <v/>
      </c>
      <c r="AG47" s="182" t="str">
        <f>IF(AND('Mapa final'!$Y$23="Muy Baja",'Mapa final'!$AA$23="Mayor"),CONCATENATE("R2C",'Mapa final'!$O$23),"")</f>
        <v/>
      </c>
      <c r="AH47" s="183" t="str">
        <f>IF(AND('Mapa final'!$Y$21="Muy Baja",'Mapa final'!$AA$21="Catastrófico"),CONCATENATE("R2C",'Mapa final'!$O$21),"")</f>
        <v/>
      </c>
      <c r="AI47" s="184" t="str">
        <f>IF(AND('Mapa final'!#REF!="Muy Baja",'Mapa final'!#REF!="Catastrófico"),CONCATENATE("R2C",'Mapa final'!#REF!),"")</f>
        <v>#ERROR!</v>
      </c>
      <c r="AJ47" s="184" t="str">
        <f>IF(AND('Mapa final'!#REF!="Muy Baja",'Mapa final'!#REF!="Catastrófico"),CONCATENATE("R2C",'Mapa final'!#REF!),"")</f>
        <v>#ERROR!</v>
      </c>
      <c r="AK47" s="184" t="str">
        <f>IF(AND('Mapa final'!#REF!="Muy Baja",'Mapa final'!#REF!="Catastrófico"),CONCATENATE("R2C",'Mapa final'!#REF!),"")</f>
        <v>#ERROR!</v>
      </c>
      <c r="AL47" s="184" t="str">
        <f>IF(AND('Mapa final'!$Y$22="Muy Baja",'Mapa final'!$AA$22="Catastrófico"),CONCATENATE("R2C",'Mapa final'!$O$22),"")</f>
        <v/>
      </c>
      <c r="AM47" s="185" t="str">
        <f>IF(AND('Mapa final'!$Y$23="Muy Baja",'Mapa final'!$AA$23="Catastrófico"),CONCATENATE("R2C",'Mapa final'!$O$23),"")</f>
        <v/>
      </c>
      <c r="AN47" s="130"/>
      <c r="AO47" s="130"/>
      <c r="AP47" s="130"/>
      <c r="AQ47" s="130"/>
      <c r="AR47" s="130"/>
      <c r="AS47" s="130"/>
      <c r="AT47" s="130"/>
    </row>
    <row r="48" ht="15.0" customHeight="1">
      <c r="B48" s="131"/>
      <c r="D48" s="8"/>
      <c r="E48" s="7"/>
      <c r="I48" s="8"/>
      <c r="J48" s="207" t="str">
        <f>IF(AND('Mapa final'!$Y$26="Muy Baja",'Mapa final'!$AA$26="Leve"),CONCATENATE("R3C",'Mapa final'!$O$26),"")</f>
        <v/>
      </c>
      <c r="K48" s="208" t="str">
        <f>IF(AND('Mapa final'!$Y$27="Muy Baja",'Mapa final'!$AA$27="Leve"),CONCATENATE("R3C",'Mapa final'!$O$27),"")</f>
        <v/>
      </c>
      <c r="L48" s="208" t="str">
        <f>IF(AND('Mapa final'!$Y$28="Muy Baja",'Mapa final'!$AA$28="Leve"),CONCATENATE("R3C",'Mapa final'!$O$28),"")</f>
        <v/>
      </c>
      <c r="M48" s="208" t="str">
        <f>IF(AND('Mapa final'!#REF!="Muy Baja",'Mapa final'!#REF!="Leve"),CONCATENATE("R3C",'Mapa final'!#REF!),"")</f>
        <v>#ERROR!</v>
      </c>
      <c r="N48" s="208" t="str">
        <f>IF(AND('Mapa final'!#REF!="Muy Baja",'Mapa final'!#REF!="Leve"),CONCATENATE("R3C",'Mapa final'!#REF!),"")</f>
        <v>#ERROR!</v>
      </c>
      <c r="O48" s="209" t="str">
        <f>IF(AND('Mapa final'!#REF!="Muy Baja",'Mapa final'!#REF!="Leve"),CONCATENATE("R3C",'Mapa final'!#REF!),"")</f>
        <v>#ERROR!</v>
      </c>
      <c r="P48" s="207" t="str">
        <f>IF(AND('Mapa final'!$Y$26="Muy Baja",'Mapa final'!$AA$26="Menor"),CONCATENATE("R3C",'Mapa final'!$O$26),"")</f>
        <v/>
      </c>
      <c r="Q48" s="208" t="str">
        <f>IF(AND('Mapa final'!$Y$27="Muy Baja",'Mapa final'!$AA$27="Menor"),CONCATENATE("R3C",'Mapa final'!$O$27),"")</f>
        <v/>
      </c>
      <c r="R48" s="208" t="str">
        <f>IF(AND('Mapa final'!$Y$28="Muy Baja",'Mapa final'!$AA$28="Menor"),CONCATENATE("R3C",'Mapa final'!$O$28),"")</f>
        <v/>
      </c>
      <c r="S48" s="208" t="str">
        <f>IF(AND('Mapa final'!#REF!="Muy Baja",'Mapa final'!#REF!="Menor"),CONCATENATE("R3C",'Mapa final'!#REF!),"")</f>
        <v>#ERROR!</v>
      </c>
      <c r="T48" s="208" t="str">
        <f>IF(AND('Mapa final'!#REF!="Muy Baja",'Mapa final'!#REF!="Menor"),CONCATENATE("R3C",'Mapa final'!#REF!),"")</f>
        <v>#ERROR!</v>
      </c>
      <c r="U48" s="209" t="str">
        <f>IF(AND('Mapa final'!#REF!="Muy Baja",'Mapa final'!#REF!="Menor"),CONCATENATE("R3C",'Mapa final'!#REF!),"")</f>
        <v>#ERROR!</v>
      </c>
      <c r="V48" s="196" t="str">
        <f>IF(AND('Mapa final'!$Y$26="Muy Baja",'Mapa final'!$AA$26="Moderado"),CONCATENATE("R3C",'Mapa final'!$O$26),"")</f>
        <v/>
      </c>
      <c r="W48" s="197" t="str">
        <f>IF(AND('Mapa final'!$Y$27="Muy Baja",'Mapa final'!$AA$27="Moderado"),CONCATENATE("R3C",'Mapa final'!$O$27),"")</f>
        <v/>
      </c>
      <c r="X48" s="197" t="str">
        <f>IF(AND('Mapa final'!$Y$28="Muy Baja",'Mapa final'!$AA$28="Moderado"),CONCATENATE("R3C",'Mapa final'!$O$28),"")</f>
        <v/>
      </c>
      <c r="Y48" s="197" t="str">
        <f>IF(AND('Mapa final'!#REF!="Muy Baja",'Mapa final'!#REF!="Moderado"),CONCATENATE("R3C",'Mapa final'!#REF!),"")</f>
        <v>#ERROR!</v>
      </c>
      <c r="Z48" s="197" t="str">
        <f>IF(AND('Mapa final'!#REF!="Muy Baja",'Mapa final'!#REF!="Moderado"),CONCATENATE("R3C",'Mapa final'!#REF!),"")</f>
        <v>#ERROR!</v>
      </c>
      <c r="AA48" s="198" t="str">
        <f>IF(AND('Mapa final'!#REF!="Muy Baja",'Mapa final'!#REF!="Moderado"),CONCATENATE("R3C",'Mapa final'!#REF!),"")</f>
        <v>#ERROR!</v>
      </c>
      <c r="AB48" s="180" t="str">
        <f>IF(AND('Mapa final'!$Y$26="Muy Baja",'Mapa final'!$AA$26="Mayor"),CONCATENATE("R3C",'Mapa final'!$O$26),"")</f>
        <v/>
      </c>
      <c r="AC48" s="181" t="str">
        <f>IF(AND('Mapa final'!$Y$27="Muy Baja",'Mapa final'!$AA$27="Mayor"),CONCATENATE("R3C",'Mapa final'!$O$27),"")</f>
        <v/>
      </c>
      <c r="AD48" s="181" t="str">
        <f>IF(AND('Mapa final'!$Y$28="Muy Baja",'Mapa final'!$AA$28="Mayor"),CONCATENATE("R3C",'Mapa final'!$O$28),"")</f>
        <v/>
      </c>
      <c r="AE48" s="181" t="str">
        <f>IF(AND('Mapa final'!#REF!="Muy Baja",'Mapa final'!#REF!="Mayor"),CONCATENATE("R3C",'Mapa final'!#REF!),"")</f>
        <v>#ERROR!</v>
      </c>
      <c r="AF48" s="181" t="str">
        <f>IF(AND('Mapa final'!#REF!="Muy Baja",'Mapa final'!#REF!="Mayor"),CONCATENATE("R3C",'Mapa final'!#REF!),"")</f>
        <v>#ERROR!</v>
      </c>
      <c r="AG48" s="182" t="str">
        <f>IF(AND('Mapa final'!#REF!="Muy Baja",'Mapa final'!#REF!="Mayor"),CONCATENATE("R3C",'Mapa final'!#REF!),"")</f>
        <v>#ERROR!</v>
      </c>
      <c r="AH48" s="183" t="str">
        <f>IF(AND('Mapa final'!$Y$26="Muy Baja",'Mapa final'!$AA$26="Catastrófico"),CONCATENATE("R3C",'Mapa final'!$O$26),"")</f>
        <v/>
      </c>
      <c r="AI48" s="184" t="str">
        <f>IF(AND('Mapa final'!$Y$27="Muy Baja",'Mapa final'!$AA$27="Catastrófico"),CONCATENATE("R3C",'Mapa final'!$O$27),"")</f>
        <v/>
      </c>
      <c r="AJ48" s="184" t="str">
        <f>IF(AND('Mapa final'!$Y$28="Muy Baja",'Mapa final'!$AA$28="Catastrófico"),CONCATENATE("R3C",'Mapa final'!$O$28),"")</f>
        <v/>
      </c>
      <c r="AK48" s="184" t="str">
        <f>IF(AND('Mapa final'!#REF!="Muy Baja",'Mapa final'!#REF!="Catastrófico"),CONCATENATE("R3C",'Mapa final'!#REF!),"")</f>
        <v>#ERROR!</v>
      </c>
      <c r="AL48" s="184" t="str">
        <f>IF(AND('Mapa final'!#REF!="Muy Baja",'Mapa final'!#REF!="Catastrófico"),CONCATENATE("R3C",'Mapa final'!#REF!),"")</f>
        <v>#ERROR!</v>
      </c>
      <c r="AM48" s="185" t="str">
        <f>IF(AND('Mapa final'!#REF!="Muy Baja",'Mapa final'!#REF!="Catastrófico"),CONCATENATE("R3C",'Mapa final'!#REF!),"")</f>
        <v>#ERROR!</v>
      </c>
      <c r="AN48" s="130"/>
      <c r="AO48" s="130"/>
      <c r="AP48" s="130"/>
      <c r="AQ48" s="130"/>
      <c r="AR48" s="130"/>
      <c r="AS48" s="130"/>
      <c r="AT48" s="130"/>
    </row>
    <row r="49" ht="15.0" customHeight="1">
      <c r="B49" s="131"/>
      <c r="D49" s="8"/>
      <c r="E49" s="7"/>
      <c r="I49" s="8"/>
      <c r="J49" s="207" t="str">
        <f>IF(AND('Mapa final'!$Y$31="Muy Baja",'Mapa final'!$AA$31="Leve"),CONCATENATE("R4C",'Mapa final'!$O$31),"")</f>
        <v/>
      </c>
      <c r="K49" s="208" t="str">
        <f>IF(AND('Mapa final'!$Y$32="Muy Baja",'Mapa final'!$AA$32="Leve"),CONCATENATE("R4C",'Mapa final'!$O$32),"")</f>
        <v/>
      </c>
      <c r="L49" s="208" t="str">
        <f>IF(AND('Mapa final'!#REF!="Muy Baja",'Mapa final'!#REF!="Leve"),CONCATENATE("R4C",'Mapa final'!#REF!),"")</f>
        <v>#ERROR!</v>
      </c>
      <c r="M49" s="208" t="str">
        <f>IF(AND('Mapa final'!$Y$33="Muy Baja",'Mapa final'!$AA$33="Leve"),CONCATENATE("R4C",'Mapa final'!$O$33),"")</f>
        <v/>
      </c>
      <c r="N49" s="208" t="str">
        <f>IF(AND('Mapa final'!#REF!="Muy Baja",'Mapa final'!#REF!="Leve"),CONCATENATE("R4C",'Mapa final'!#REF!),"")</f>
        <v>#ERROR!</v>
      </c>
      <c r="O49" s="209" t="str">
        <f>IF(AND('Mapa final'!#REF!="Muy Baja",'Mapa final'!#REF!="Leve"),CONCATENATE("R4C",'Mapa final'!#REF!),"")</f>
        <v>#ERROR!</v>
      </c>
      <c r="P49" s="207" t="str">
        <f>IF(AND('Mapa final'!$Y$31="Muy Baja",'Mapa final'!$AA$31="Menor"),CONCATENATE("R4C",'Mapa final'!$O$31),"")</f>
        <v/>
      </c>
      <c r="Q49" s="208" t="str">
        <f>IF(AND('Mapa final'!$Y$32="Muy Baja",'Mapa final'!$AA$32="Menor"),CONCATENATE("R4C",'Mapa final'!$O$32),"")</f>
        <v/>
      </c>
      <c r="R49" s="208" t="str">
        <f>IF(AND('Mapa final'!#REF!="Muy Baja",'Mapa final'!#REF!="Menor"),CONCATENATE("R4C",'Mapa final'!#REF!),"")</f>
        <v>#ERROR!</v>
      </c>
      <c r="S49" s="208" t="str">
        <f>IF(AND('Mapa final'!$Y$33="Muy Baja",'Mapa final'!$AA$33="Menor"),CONCATENATE("R4C",'Mapa final'!$O$33),"")</f>
        <v/>
      </c>
      <c r="T49" s="208" t="str">
        <f>IF(AND('Mapa final'!#REF!="Muy Baja",'Mapa final'!#REF!="Menor"),CONCATENATE("R4C",'Mapa final'!#REF!),"")</f>
        <v>#ERROR!</v>
      </c>
      <c r="U49" s="209" t="str">
        <f>IF(AND('Mapa final'!#REF!="Muy Baja",'Mapa final'!#REF!="Menor"),CONCATENATE("R4C",'Mapa final'!#REF!),"")</f>
        <v>#ERROR!</v>
      </c>
      <c r="V49" s="196" t="str">
        <f>IF(AND('Mapa final'!$Y$31="Muy Baja",'Mapa final'!$AA$31="Moderado"),CONCATENATE("R4C",'Mapa final'!$O$31),"")</f>
        <v/>
      </c>
      <c r="W49" s="197" t="str">
        <f>IF(AND('Mapa final'!$Y$32="Muy Baja",'Mapa final'!$AA$32="Moderado"),CONCATENATE("R4C",'Mapa final'!$O$32),"")</f>
        <v/>
      </c>
      <c r="X49" s="197" t="str">
        <f>IF(AND('Mapa final'!#REF!="Muy Baja",'Mapa final'!#REF!="Moderado"),CONCATENATE("R4C",'Mapa final'!#REF!),"")</f>
        <v>#ERROR!</v>
      </c>
      <c r="Y49" s="197" t="str">
        <f>IF(AND('Mapa final'!$Y$33="Muy Baja",'Mapa final'!$AA$33="Moderado"),CONCATENATE("R4C",'Mapa final'!$O$33),"")</f>
        <v/>
      </c>
      <c r="Z49" s="197" t="str">
        <f>IF(AND('Mapa final'!#REF!="Muy Baja",'Mapa final'!#REF!="Moderado"),CONCATENATE("R4C",'Mapa final'!#REF!),"")</f>
        <v>#ERROR!</v>
      </c>
      <c r="AA49" s="198" t="str">
        <f>IF(AND('Mapa final'!#REF!="Muy Baja",'Mapa final'!#REF!="Moderado"),CONCATENATE("R4C",'Mapa final'!#REF!),"")</f>
        <v>#ERROR!</v>
      </c>
      <c r="AB49" s="180" t="str">
        <f>IF(AND('Mapa final'!$Y$31="Muy Baja",'Mapa final'!$AA$31="Mayor"),CONCATENATE("R4C",'Mapa final'!$O$31),"")</f>
        <v/>
      </c>
      <c r="AC49" s="181" t="str">
        <f>IF(AND('Mapa final'!$Y$32="Muy Baja",'Mapa final'!$AA$32="Mayor"),CONCATENATE("R4C",'Mapa final'!$O$32),"")</f>
        <v/>
      </c>
      <c r="AD49" s="181" t="str">
        <f>IF(AND('Mapa final'!#REF!="Muy Baja",'Mapa final'!#REF!="Mayor"),CONCATENATE("R4C",'Mapa final'!#REF!),"")</f>
        <v>#ERROR!</v>
      </c>
      <c r="AE49" s="181" t="str">
        <f>IF(AND('Mapa final'!$Y$33="Muy Baja",'Mapa final'!$AA$33="Mayor"),CONCATENATE("R4C",'Mapa final'!$O$33),"")</f>
        <v/>
      </c>
      <c r="AF49" s="181" t="str">
        <f>IF(AND('Mapa final'!#REF!="Muy Baja",'Mapa final'!#REF!="Mayor"),CONCATENATE("R4C",'Mapa final'!#REF!),"")</f>
        <v>#ERROR!</v>
      </c>
      <c r="AG49" s="182" t="str">
        <f>IF(AND('Mapa final'!#REF!="Muy Baja",'Mapa final'!#REF!="Mayor"),CONCATENATE("R4C",'Mapa final'!#REF!),"")</f>
        <v>#ERROR!</v>
      </c>
      <c r="AH49" s="183" t="str">
        <f>IF(AND('Mapa final'!$Y$31="Muy Baja",'Mapa final'!$AA$31="Catastrófico"),CONCATENATE("R4C",'Mapa final'!$O$31),"")</f>
        <v/>
      </c>
      <c r="AI49" s="184" t="str">
        <f>IF(AND('Mapa final'!$Y$32="Muy Baja",'Mapa final'!$AA$32="Catastrófico"),CONCATENATE("R4C",'Mapa final'!$O$32),"")</f>
        <v/>
      </c>
      <c r="AJ49" s="184" t="str">
        <f>IF(AND('Mapa final'!#REF!="Muy Baja",'Mapa final'!#REF!="Catastrófico"),CONCATENATE("R4C",'Mapa final'!#REF!),"")</f>
        <v>#ERROR!</v>
      </c>
      <c r="AK49" s="184" t="str">
        <f>IF(AND('Mapa final'!$Y$33="Muy Baja",'Mapa final'!$AA$33="Catastrófico"),CONCATENATE("R4C",'Mapa final'!$O$33),"")</f>
        <v/>
      </c>
      <c r="AL49" s="184" t="str">
        <f>IF(AND('Mapa final'!#REF!="Muy Baja",'Mapa final'!#REF!="Catastrófico"),CONCATENATE("R4C",'Mapa final'!#REF!),"")</f>
        <v>#ERROR!</v>
      </c>
      <c r="AM49" s="185" t="str">
        <f>IF(AND('Mapa final'!#REF!="Muy Baja",'Mapa final'!#REF!="Catastrófico"),CONCATENATE("R4C",'Mapa final'!#REF!),"")</f>
        <v>#ERROR!</v>
      </c>
    </row>
    <row r="50" ht="15.0" customHeight="1">
      <c r="B50" s="131"/>
      <c r="D50" s="8"/>
      <c r="E50" s="7"/>
      <c r="I50" s="8"/>
      <c r="J50" s="207" t="str">
        <f>IF(AND('Mapa final'!$Y$36="Muy Baja",'Mapa final'!$AA$36="Leve"),CONCATENATE("R5C",'Mapa final'!$O$36),"")</f>
        <v/>
      </c>
      <c r="K50" s="208" t="str">
        <f>IF(AND('Mapa final'!$Y$37="Muy Baja",'Mapa final'!$AA$37="Leve"),CONCATENATE("R5C",'Mapa final'!$O$37),"")</f>
        <v/>
      </c>
      <c r="L50" s="208" t="str">
        <f>IF(AND('Mapa final'!$Y$38="Muy Baja",'Mapa final'!$AA$38="Leve"),CONCATENATE("R5C",'Mapa final'!$O$38),"")</f>
        <v/>
      </c>
      <c r="M50" s="208" t="str">
        <f>IF(AND('Mapa final'!#REF!="Muy Baja",'Mapa final'!#REF!="Leve"),CONCATENATE("R5C",'Mapa final'!#REF!),"")</f>
        <v>#ERROR!</v>
      </c>
      <c r="N50" s="208" t="str">
        <f>IF(AND('Mapa final'!#REF!="Muy Baja",'Mapa final'!#REF!="Leve"),CONCATENATE("R5C",'Mapa final'!#REF!),"")</f>
        <v>#ERROR!</v>
      </c>
      <c r="O50" s="209" t="str">
        <f>IF(AND('Mapa final'!#REF!="Muy Baja",'Mapa final'!#REF!="Leve"),CONCATENATE("R5C",'Mapa final'!#REF!),"")</f>
        <v>#ERROR!</v>
      </c>
      <c r="P50" s="207" t="str">
        <f>IF(AND('Mapa final'!$Y$36="Muy Baja",'Mapa final'!$AA$36="Menor"),CONCATENATE("R5C",'Mapa final'!$O$36),"")</f>
        <v/>
      </c>
      <c r="Q50" s="208" t="str">
        <f>IF(AND('Mapa final'!$Y$37="Muy Baja",'Mapa final'!$AA$37="Menor"),CONCATENATE("R5C",'Mapa final'!$O$37),"")</f>
        <v/>
      </c>
      <c r="R50" s="208" t="str">
        <f>IF(AND('Mapa final'!$Y$38="Muy Baja",'Mapa final'!$AA$38="Menor"),CONCATENATE("R5C",'Mapa final'!$O$38),"")</f>
        <v/>
      </c>
      <c r="S50" s="208" t="str">
        <f>IF(AND('Mapa final'!#REF!="Muy Baja",'Mapa final'!#REF!="Menor"),CONCATENATE("R5C",'Mapa final'!#REF!),"")</f>
        <v>#ERROR!</v>
      </c>
      <c r="T50" s="208" t="str">
        <f>IF(AND('Mapa final'!#REF!="Muy Baja",'Mapa final'!#REF!="Menor"),CONCATENATE("R5C",'Mapa final'!#REF!),"")</f>
        <v>#ERROR!</v>
      </c>
      <c r="U50" s="209" t="str">
        <f>IF(AND('Mapa final'!#REF!="Muy Baja",'Mapa final'!#REF!="Menor"),CONCATENATE("R5C",'Mapa final'!#REF!),"")</f>
        <v>#ERROR!</v>
      </c>
      <c r="V50" s="196" t="str">
        <f>IF(AND('Mapa final'!$Y$36="Muy Baja",'Mapa final'!$AA$36="Moderado"),CONCATENATE("R5C",'Mapa final'!$O$36),"")</f>
        <v/>
      </c>
      <c r="W50" s="197" t="str">
        <f>IF(AND('Mapa final'!$Y$37="Muy Baja",'Mapa final'!$AA$37="Moderado"),CONCATENATE("R5C",'Mapa final'!$O$37),"")</f>
        <v/>
      </c>
      <c r="X50" s="197" t="str">
        <f>IF(AND('Mapa final'!$Y$38="Muy Baja",'Mapa final'!$AA$38="Moderado"),CONCATENATE("R5C",'Mapa final'!$O$38),"")</f>
        <v/>
      </c>
      <c r="Y50" s="197" t="str">
        <f>IF(AND('Mapa final'!#REF!="Muy Baja",'Mapa final'!#REF!="Moderado"),CONCATENATE("R5C",'Mapa final'!#REF!),"")</f>
        <v>#ERROR!</v>
      </c>
      <c r="Z50" s="197" t="str">
        <f>IF(AND('Mapa final'!#REF!="Muy Baja",'Mapa final'!#REF!="Moderado"),CONCATENATE("R5C",'Mapa final'!#REF!),"")</f>
        <v>#ERROR!</v>
      </c>
      <c r="AA50" s="198" t="str">
        <f>IF(AND('Mapa final'!#REF!="Muy Baja",'Mapa final'!#REF!="Moderado"),CONCATENATE("R5C",'Mapa final'!#REF!),"")</f>
        <v>#ERROR!</v>
      </c>
      <c r="AB50" s="180" t="str">
        <f>IF(AND('Mapa final'!$Y$36="Muy Baja",'Mapa final'!$AA$36="Mayor"),CONCATENATE("R5C",'Mapa final'!$O$36),"")</f>
        <v/>
      </c>
      <c r="AC50" s="181" t="str">
        <f>IF(AND('Mapa final'!$Y$37="Muy Baja",'Mapa final'!$AA$37="Mayor"),CONCATENATE("R5C",'Mapa final'!$O$37),"")</f>
        <v/>
      </c>
      <c r="AD50" s="181" t="str">
        <f>IF(AND('Mapa final'!$Y$38="Muy Baja",'Mapa final'!$AA$38="Mayor"),CONCATENATE("R5C",'Mapa final'!$O$38),"")</f>
        <v/>
      </c>
      <c r="AE50" s="181" t="str">
        <f>IF(AND('Mapa final'!#REF!="Muy Baja",'Mapa final'!#REF!="Mayor"),CONCATENATE("R5C",'Mapa final'!#REF!),"")</f>
        <v>#ERROR!</v>
      </c>
      <c r="AF50" s="181" t="str">
        <f>IF(AND('Mapa final'!#REF!="Muy Baja",'Mapa final'!#REF!="Mayor"),CONCATENATE("R5C",'Mapa final'!#REF!),"")</f>
        <v>#ERROR!</v>
      </c>
      <c r="AG50" s="182" t="str">
        <f>IF(AND('Mapa final'!#REF!="Muy Baja",'Mapa final'!#REF!="Mayor"),CONCATENATE("R5C",'Mapa final'!#REF!),"")</f>
        <v>#ERROR!</v>
      </c>
      <c r="AH50" s="183" t="str">
        <f>IF(AND('Mapa final'!$Y$36="Muy Baja",'Mapa final'!$AA$36="Catastrófico"),CONCATENATE("R5C",'Mapa final'!$O$36),"")</f>
        <v/>
      </c>
      <c r="AI50" s="184" t="str">
        <f>IF(AND('Mapa final'!$Y$37="Muy Baja",'Mapa final'!$AA$37="Catastrófico"),CONCATENATE("R5C",'Mapa final'!$O$37),"")</f>
        <v/>
      </c>
      <c r="AJ50" s="184" t="str">
        <f>IF(AND('Mapa final'!$Y$38="Muy Baja",'Mapa final'!$AA$38="Catastrófico"),CONCATENATE("R5C",'Mapa final'!$O$38),"")</f>
        <v/>
      </c>
      <c r="AK50" s="184" t="str">
        <f>IF(AND('Mapa final'!#REF!="Muy Baja",'Mapa final'!#REF!="Catastrófico"),CONCATENATE("R5C",'Mapa final'!#REF!),"")</f>
        <v>#ERROR!</v>
      </c>
      <c r="AL50" s="184" t="str">
        <f>IF(AND('Mapa final'!#REF!="Muy Baja",'Mapa final'!#REF!="Catastrófico"),CONCATENATE("R5C",'Mapa final'!#REF!),"")</f>
        <v>#ERROR!</v>
      </c>
      <c r="AM50" s="185" t="str">
        <f>IF(AND('Mapa final'!#REF!="Muy Baja",'Mapa final'!#REF!="Catastrófico"),CONCATENATE("R5C",'Mapa final'!#REF!),"")</f>
        <v>#ERROR!</v>
      </c>
    </row>
    <row r="51" ht="15.0" customHeight="1">
      <c r="B51" s="131"/>
      <c r="D51" s="8"/>
      <c r="E51" s="7"/>
      <c r="I51" s="8"/>
      <c r="J51" s="207" t="str">
        <f>IF(AND('Mapa final'!$Y$41="Muy Baja",'Mapa final'!$AA$41="Leve"),CONCATENATE("R6C",'Mapa final'!$O$41),"")</f>
        <v/>
      </c>
      <c r="K51" s="208" t="str">
        <f>IF(AND('Mapa final'!$Y$42="Muy Baja",'Mapa final'!$AA$42="Leve"),CONCATENATE("R6C",'Mapa final'!$O$42),"")</f>
        <v/>
      </c>
      <c r="L51" s="208" t="str">
        <f>IF(AND('Mapa final'!$Y$43="Muy Baja",'Mapa final'!$AA$43="Leve"),CONCATENATE("R6C",'Mapa final'!$O$43),"")</f>
        <v/>
      </c>
      <c r="M51" s="208" t="str">
        <f>IF(AND('Mapa final'!#REF!="Muy Baja",'Mapa final'!#REF!="Leve"),CONCATENATE("R6C",'Mapa final'!#REF!),"")</f>
        <v>#ERROR!</v>
      </c>
      <c r="N51" s="208" t="str">
        <f>IF(AND('Mapa final'!#REF!="Muy Baja",'Mapa final'!#REF!="Leve"),CONCATENATE("R6C",'Mapa final'!#REF!),"")</f>
        <v>#ERROR!</v>
      </c>
      <c r="O51" s="209" t="str">
        <f>IF(AND('Mapa final'!#REF!="Muy Baja",'Mapa final'!#REF!="Leve"),CONCATENATE("R6C",'Mapa final'!#REF!),"")</f>
        <v>#ERROR!</v>
      </c>
      <c r="P51" s="207" t="str">
        <f>IF(AND('Mapa final'!$Y$41="Muy Baja",'Mapa final'!$AA$41="Menor"),CONCATENATE("R6C",'Mapa final'!$O$41),"")</f>
        <v/>
      </c>
      <c r="Q51" s="208" t="str">
        <f>IF(AND('Mapa final'!$Y$42="Muy Baja",'Mapa final'!$AA$42="Menor"),CONCATENATE("R6C",'Mapa final'!$O$42),"")</f>
        <v/>
      </c>
      <c r="R51" s="208" t="str">
        <f>IF(AND('Mapa final'!$Y$43="Muy Baja",'Mapa final'!$AA$43="Menor"),CONCATENATE("R6C",'Mapa final'!$O$43),"")</f>
        <v/>
      </c>
      <c r="S51" s="208" t="str">
        <f>IF(AND('Mapa final'!#REF!="Muy Baja",'Mapa final'!#REF!="Menor"),CONCATENATE("R6C",'Mapa final'!#REF!),"")</f>
        <v>#ERROR!</v>
      </c>
      <c r="T51" s="208" t="str">
        <f>IF(AND('Mapa final'!#REF!="Muy Baja",'Mapa final'!#REF!="Menor"),CONCATENATE("R6C",'Mapa final'!#REF!),"")</f>
        <v>#ERROR!</v>
      </c>
      <c r="U51" s="209" t="str">
        <f>IF(AND('Mapa final'!#REF!="Muy Baja",'Mapa final'!#REF!="Menor"),CONCATENATE("R6C",'Mapa final'!#REF!),"")</f>
        <v>#ERROR!</v>
      </c>
      <c r="V51" s="196" t="str">
        <f>IF(AND('Mapa final'!$Y$41="Muy Baja",'Mapa final'!$AA$41="Moderado"),CONCATENATE("R6C",'Mapa final'!$O$41),"")</f>
        <v/>
      </c>
      <c r="W51" s="197" t="str">
        <f>IF(AND('Mapa final'!$Y$42="Muy Baja",'Mapa final'!$AA$42="Moderado"),CONCATENATE("R6C",'Mapa final'!$O$42),"")</f>
        <v/>
      </c>
      <c r="X51" s="197" t="str">
        <f>IF(AND('Mapa final'!$Y$43="Muy Baja",'Mapa final'!$AA$43="Moderado"),CONCATENATE("R6C",'Mapa final'!$O$43),"")</f>
        <v/>
      </c>
      <c r="Y51" s="197" t="str">
        <f>IF(AND('Mapa final'!#REF!="Muy Baja",'Mapa final'!#REF!="Moderado"),CONCATENATE("R6C",'Mapa final'!#REF!),"")</f>
        <v>#ERROR!</v>
      </c>
      <c r="Z51" s="197" t="str">
        <f>IF(AND('Mapa final'!#REF!="Muy Baja",'Mapa final'!#REF!="Moderado"),CONCATENATE("R6C",'Mapa final'!#REF!),"")</f>
        <v>#ERROR!</v>
      </c>
      <c r="AA51" s="198" t="str">
        <f>IF(AND('Mapa final'!#REF!="Muy Baja",'Mapa final'!#REF!="Moderado"),CONCATENATE("R6C",'Mapa final'!#REF!),"")</f>
        <v>#ERROR!</v>
      </c>
      <c r="AB51" s="180" t="str">
        <f>IF(AND('Mapa final'!$Y$41="Muy Baja",'Mapa final'!$AA$41="Mayor"),CONCATENATE("R6C",'Mapa final'!$O$41),"")</f>
        <v/>
      </c>
      <c r="AC51" s="181" t="str">
        <f>IF(AND('Mapa final'!$Y$42="Muy Baja",'Mapa final'!$AA$42="Mayor"),CONCATENATE("R6C",'Mapa final'!$O$42),"")</f>
        <v/>
      </c>
      <c r="AD51" s="181" t="str">
        <f>IF(AND('Mapa final'!$Y$43="Muy Baja",'Mapa final'!$AA$43="Mayor"),CONCATENATE("R6C",'Mapa final'!$O$43),"")</f>
        <v/>
      </c>
      <c r="AE51" s="181" t="str">
        <f>IF(AND('Mapa final'!#REF!="Muy Baja",'Mapa final'!#REF!="Mayor"),CONCATENATE("R6C",'Mapa final'!#REF!),"")</f>
        <v>#ERROR!</v>
      </c>
      <c r="AF51" s="181" t="str">
        <f>IF(AND('Mapa final'!#REF!="Muy Baja",'Mapa final'!#REF!="Mayor"),CONCATENATE("R6C",'Mapa final'!#REF!),"")</f>
        <v>#ERROR!</v>
      </c>
      <c r="AG51" s="182" t="str">
        <f>IF(AND('Mapa final'!#REF!="Muy Baja",'Mapa final'!#REF!="Mayor"),CONCATENATE("R6C",'Mapa final'!#REF!),"")</f>
        <v>#ERROR!</v>
      </c>
      <c r="AH51" s="183" t="str">
        <f>IF(AND('Mapa final'!$Y$41="Muy Baja",'Mapa final'!$AA$41="Catastrófico"),CONCATENATE("R6C",'Mapa final'!$O$41),"")</f>
        <v/>
      </c>
      <c r="AI51" s="184" t="str">
        <f>IF(AND('Mapa final'!$Y$42="Muy Baja",'Mapa final'!$AA$42="Catastrófico"),CONCATENATE("R6C",'Mapa final'!$O$42),"")</f>
        <v/>
      </c>
      <c r="AJ51" s="184" t="str">
        <f>IF(AND('Mapa final'!$Y$43="Muy Baja",'Mapa final'!$AA$43="Catastrófico"),CONCATENATE("R6C",'Mapa final'!$O$43),"")</f>
        <v/>
      </c>
      <c r="AK51" s="184" t="str">
        <f>IF(AND('Mapa final'!#REF!="Muy Baja",'Mapa final'!#REF!="Catastrófico"),CONCATENATE("R6C",'Mapa final'!#REF!),"")</f>
        <v>#ERROR!</v>
      </c>
      <c r="AL51" s="184" t="str">
        <f>IF(AND('Mapa final'!#REF!="Muy Baja",'Mapa final'!#REF!="Catastrófico"),CONCATENATE("R6C",'Mapa final'!#REF!),"")</f>
        <v>#ERROR!</v>
      </c>
      <c r="AM51" s="185" t="str">
        <f>IF(AND('Mapa final'!#REF!="Muy Baja",'Mapa final'!#REF!="Catastrófico"),CONCATENATE("R6C",'Mapa final'!#REF!),"")</f>
        <v>#ERROR!</v>
      </c>
    </row>
    <row r="52" ht="15.0" customHeight="1">
      <c r="B52" s="131"/>
      <c r="D52" s="8"/>
      <c r="E52" s="7"/>
      <c r="I52" s="8"/>
      <c r="J52" s="207" t="str">
        <f>IF(AND('Mapa final'!#REF!="Muy Baja",'Mapa final'!#REF!="Leve"),CONCATENATE("R7C",'Mapa final'!#REF!),"")</f>
        <v>#ERROR!</v>
      </c>
      <c r="K52" s="208" t="str">
        <f>IF(AND('Mapa final'!#REF!="Muy Baja",'Mapa final'!#REF!="Leve"),CONCATENATE("R7C",'Mapa final'!#REF!),"")</f>
        <v>#ERROR!</v>
      </c>
      <c r="L52" s="208" t="str">
        <f>IF(AND('Mapa final'!#REF!="Muy Baja",'Mapa final'!#REF!="Leve"),CONCATENATE("R7C",'Mapa final'!#REF!),"")</f>
        <v>#ERROR!</v>
      </c>
      <c r="M52" s="208" t="str">
        <f>IF(AND('Mapa final'!#REF!="Muy Baja",'Mapa final'!#REF!="Leve"),CONCATENATE("R7C",'Mapa final'!#REF!),"")</f>
        <v>#ERROR!</v>
      </c>
      <c r="N52" s="208" t="str">
        <f>IF(AND('Mapa final'!#REF!="Muy Baja",'Mapa final'!#REF!="Leve"),CONCATENATE("R7C",'Mapa final'!#REF!),"")</f>
        <v>#ERROR!</v>
      </c>
      <c r="O52" s="209" t="str">
        <f>IF(AND('Mapa final'!#REF!="Muy Baja",'Mapa final'!#REF!="Leve"),CONCATENATE("R7C",'Mapa final'!#REF!),"")</f>
        <v>#ERROR!</v>
      </c>
      <c r="P52" s="207" t="str">
        <f>IF(AND('Mapa final'!#REF!="Muy Baja",'Mapa final'!#REF!="Menor"),CONCATENATE("R7C",'Mapa final'!#REF!),"")</f>
        <v>#ERROR!</v>
      </c>
      <c r="Q52" s="208" t="str">
        <f>IF(AND('Mapa final'!#REF!="Muy Baja",'Mapa final'!#REF!="Menor"),CONCATENATE("R7C",'Mapa final'!#REF!),"")</f>
        <v>#ERROR!</v>
      </c>
      <c r="R52" s="208" t="str">
        <f>IF(AND('Mapa final'!#REF!="Muy Baja",'Mapa final'!#REF!="Menor"),CONCATENATE("R7C",'Mapa final'!#REF!),"")</f>
        <v>#ERROR!</v>
      </c>
      <c r="S52" s="208" t="str">
        <f>IF(AND('Mapa final'!#REF!="Muy Baja",'Mapa final'!#REF!="Menor"),CONCATENATE("R7C",'Mapa final'!#REF!),"")</f>
        <v>#ERROR!</v>
      </c>
      <c r="T52" s="208" t="str">
        <f>IF(AND('Mapa final'!#REF!="Muy Baja",'Mapa final'!#REF!="Menor"),CONCATENATE("R7C",'Mapa final'!#REF!),"")</f>
        <v>#ERROR!</v>
      </c>
      <c r="U52" s="209" t="str">
        <f>IF(AND('Mapa final'!#REF!="Muy Baja",'Mapa final'!#REF!="Menor"),CONCATENATE("R7C",'Mapa final'!#REF!),"")</f>
        <v>#ERROR!</v>
      </c>
      <c r="V52" s="196" t="str">
        <f>IF(AND('Mapa final'!#REF!="Muy Baja",'Mapa final'!#REF!="Moderado"),CONCATENATE("R7C",'Mapa final'!#REF!),"")</f>
        <v>#ERROR!</v>
      </c>
      <c r="W52" s="197" t="str">
        <f>IF(AND('Mapa final'!#REF!="Muy Baja",'Mapa final'!#REF!="Moderado"),CONCATENATE("R7C",'Mapa final'!#REF!),"")</f>
        <v>#ERROR!</v>
      </c>
      <c r="X52" s="197" t="str">
        <f>IF(AND('Mapa final'!#REF!="Muy Baja",'Mapa final'!#REF!="Moderado"),CONCATENATE("R7C",'Mapa final'!#REF!),"")</f>
        <v>#ERROR!</v>
      </c>
      <c r="Y52" s="197" t="str">
        <f>IF(AND('Mapa final'!#REF!="Muy Baja",'Mapa final'!#REF!="Moderado"),CONCATENATE("R7C",'Mapa final'!#REF!),"")</f>
        <v>#ERROR!</v>
      </c>
      <c r="Z52" s="197" t="str">
        <f>IF(AND('Mapa final'!#REF!="Muy Baja",'Mapa final'!#REF!="Moderado"),CONCATENATE("R7C",'Mapa final'!#REF!),"")</f>
        <v>#ERROR!</v>
      </c>
      <c r="AA52" s="198" t="str">
        <f>IF(AND('Mapa final'!#REF!="Muy Baja",'Mapa final'!#REF!="Moderado"),CONCATENATE("R7C",'Mapa final'!#REF!),"")</f>
        <v>#ERROR!</v>
      </c>
      <c r="AB52" s="180" t="str">
        <f>IF(AND('Mapa final'!#REF!="Muy Baja",'Mapa final'!#REF!="Mayor"),CONCATENATE("R7C",'Mapa final'!#REF!),"")</f>
        <v>#ERROR!</v>
      </c>
      <c r="AC52" s="181" t="str">
        <f>IF(AND('Mapa final'!#REF!="Muy Baja",'Mapa final'!#REF!="Mayor"),CONCATENATE("R7C",'Mapa final'!#REF!),"")</f>
        <v>#ERROR!</v>
      </c>
      <c r="AD52" s="181" t="str">
        <f>IF(AND('Mapa final'!#REF!="Muy Baja",'Mapa final'!#REF!="Mayor"),CONCATENATE("R7C",'Mapa final'!#REF!),"")</f>
        <v>#ERROR!</v>
      </c>
      <c r="AE52" s="181" t="str">
        <f>IF(AND('Mapa final'!#REF!="Muy Baja",'Mapa final'!#REF!="Mayor"),CONCATENATE("R7C",'Mapa final'!#REF!),"")</f>
        <v>#ERROR!</v>
      </c>
      <c r="AF52" s="181" t="str">
        <f>IF(AND('Mapa final'!#REF!="Muy Baja",'Mapa final'!#REF!="Mayor"),CONCATENATE("R7C",'Mapa final'!#REF!),"")</f>
        <v>#ERROR!</v>
      </c>
      <c r="AG52" s="182" t="str">
        <f>IF(AND('Mapa final'!#REF!="Muy Baja",'Mapa final'!#REF!="Mayor"),CONCATENATE("R7C",'Mapa final'!#REF!),"")</f>
        <v>#ERROR!</v>
      </c>
      <c r="AH52" s="183" t="str">
        <f>IF(AND('Mapa final'!#REF!="Muy Baja",'Mapa final'!#REF!="Catastrófico"),CONCATENATE("R7C",'Mapa final'!#REF!),"")</f>
        <v>#ERROR!</v>
      </c>
      <c r="AI52" s="184" t="str">
        <f>IF(AND('Mapa final'!#REF!="Muy Baja",'Mapa final'!#REF!="Catastrófico"),CONCATENATE("R7C",'Mapa final'!#REF!),"")</f>
        <v>#ERROR!</v>
      </c>
      <c r="AJ52" s="184" t="str">
        <f>IF(AND('Mapa final'!#REF!="Muy Baja",'Mapa final'!#REF!="Catastrófico"),CONCATENATE("R7C",'Mapa final'!#REF!),"")</f>
        <v>#ERROR!</v>
      </c>
      <c r="AK52" s="184" t="str">
        <f>IF(AND('Mapa final'!#REF!="Muy Baja",'Mapa final'!#REF!="Catastrófico"),CONCATENATE("R7C",'Mapa final'!#REF!),"")</f>
        <v>#ERROR!</v>
      </c>
      <c r="AL52" s="184" t="str">
        <f>IF(AND('Mapa final'!#REF!="Muy Baja",'Mapa final'!#REF!="Catastrófico"),CONCATENATE("R7C",'Mapa final'!#REF!),"")</f>
        <v>#ERROR!</v>
      </c>
      <c r="AM52" s="185" t="str">
        <f>IF(AND('Mapa final'!#REF!="Muy Baja",'Mapa final'!#REF!="Catastrófico"),CONCATENATE("R7C",'Mapa final'!#REF!),"")</f>
        <v>#ERROR!</v>
      </c>
    </row>
    <row r="53" ht="15.0" customHeight="1">
      <c r="B53" s="131"/>
      <c r="D53" s="8"/>
      <c r="E53" s="7"/>
      <c r="I53" s="8"/>
      <c r="J53" s="207" t="str">
        <f>IF(AND('Mapa final'!#REF!="Muy Baja",'Mapa final'!#REF!="Leve"),CONCATENATE("R8C",'Mapa final'!#REF!),"")</f>
        <v>#ERROR!</v>
      </c>
      <c r="K53" s="208" t="str">
        <f>IF(AND('Mapa final'!#REF!="Muy Baja",'Mapa final'!#REF!="Leve"),CONCATENATE("R8C",'Mapa final'!#REF!),"")</f>
        <v>#ERROR!</v>
      </c>
      <c r="L53" s="208" t="str">
        <f>IF(AND('Mapa final'!#REF!="Muy Baja",'Mapa final'!#REF!="Leve"),CONCATENATE("R8C",'Mapa final'!#REF!),"")</f>
        <v>#ERROR!</v>
      </c>
      <c r="M53" s="208" t="str">
        <f>IF(AND('Mapa final'!#REF!="Muy Baja",'Mapa final'!#REF!="Leve"),CONCATENATE("R8C",'Mapa final'!#REF!),"")</f>
        <v>#ERROR!</v>
      </c>
      <c r="N53" s="208" t="str">
        <f>IF(AND('Mapa final'!#REF!="Muy Baja",'Mapa final'!#REF!="Leve"),CONCATENATE("R8C",'Mapa final'!#REF!),"")</f>
        <v>#ERROR!</v>
      </c>
      <c r="O53" s="209" t="str">
        <f>IF(AND('Mapa final'!#REF!="Muy Baja",'Mapa final'!#REF!="Leve"),CONCATENATE("R8C",'Mapa final'!#REF!),"")</f>
        <v>#ERROR!</v>
      </c>
      <c r="P53" s="207" t="str">
        <f>IF(AND('Mapa final'!#REF!="Muy Baja",'Mapa final'!#REF!="Menor"),CONCATENATE("R8C",'Mapa final'!#REF!),"")</f>
        <v>#ERROR!</v>
      </c>
      <c r="Q53" s="208" t="str">
        <f>IF(AND('Mapa final'!#REF!="Muy Baja",'Mapa final'!#REF!="Menor"),CONCATENATE("R8C",'Mapa final'!#REF!),"")</f>
        <v>#ERROR!</v>
      </c>
      <c r="R53" s="208" t="str">
        <f>IF(AND('Mapa final'!#REF!="Muy Baja",'Mapa final'!#REF!="Menor"),CONCATENATE("R8C",'Mapa final'!#REF!),"")</f>
        <v>#ERROR!</v>
      </c>
      <c r="S53" s="208" t="str">
        <f>IF(AND('Mapa final'!#REF!="Muy Baja",'Mapa final'!#REF!="Menor"),CONCATENATE("R8C",'Mapa final'!#REF!),"")</f>
        <v>#ERROR!</v>
      </c>
      <c r="T53" s="208" t="str">
        <f>IF(AND('Mapa final'!#REF!="Muy Baja",'Mapa final'!#REF!="Menor"),CONCATENATE("R8C",'Mapa final'!#REF!),"")</f>
        <v>#ERROR!</v>
      </c>
      <c r="U53" s="209" t="str">
        <f>IF(AND('Mapa final'!#REF!="Muy Baja",'Mapa final'!#REF!="Menor"),CONCATENATE("R8C",'Mapa final'!#REF!),"")</f>
        <v>#ERROR!</v>
      </c>
      <c r="V53" s="196" t="str">
        <f>IF(AND('Mapa final'!#REF!="Muy Baja",'Mapa final'!#REF!="Moderado"),CONCATENATE("R8C",'Mapa final'!#REF!),"")</f>
        <v>#ERROR!</v>
      </c>
      <c r="W53" s="197" t="str">
        <f>IF(AND('Mapa final'!#REF!="Muy Baja",'Mapa final'!#REF!="Moderado"),CONCATENATE("R8C",'Mapa final'!#REF!),"")</f>
        <v>#ERROR!</v>
      </c>
      <c r="X53" s="197" t="str">
        <f>IF(AND('Mapa final'!#REF!="Muy Baja",'Mapa final'!#REF!="Moderado"),CONCATENATE("R8C",'Mapa final'!#REF!),"")</f>
        <v>#ERROR!</v>
      </c>
      <c r="Y53" s="197" t="str">
        <f>IF(AND('Mapa final'!#REF!="Muy Baja",'Mapa final'!#REF!="Moderado"),CONCATENATE("R8C",'Mapa final'!#REF!),"")</f>
        <v>#ERROR!</v>
      </c>
      <c r="Z53" s="197" t="str">
        <f>IF(AND('Mapa final'!#REF!="Muy Baja",'Mapa final'!#REF!="Moderado"),CONCATENATE("R8C",'Mapa final'!#REF!),"")</f>
        <v>#ERROR!</v>
      </c>
      <c r="AA53" s="198" t="str">
        <f>IF(AND('Mapa final'!#REF!="Muy Baja",'Mapa final'!#REF!="Moderado"),CONCATENATE("R8C",'Mapa final'!#REF!),"")</f>
        <v>#ERROR!</v>
      </c>
      <c r="AB53" s="180" t="str">
        <f>IF(AND('Mapa final'!#REF!="Muy Baja",'Mapa final'!#REF!="Mayor"),CONCATENATE("R8C",'Mapa final'!#REF!),"")</f>
        <v>#ERROR!</v>
      </c>
      <c r="AC53" s="181" t="str">
        <f>IF(AND('Mapa final'!#REF!="Muy Baja",'Mapa final'!#REF!="Mayor"),CONCATENATE("R8C",'Mapa final'!#REF!),"")</f>
        <v>#ERROR!</v>
      </c>
      <c r="AD53" s="181" t="str">
        <f>IF(AND('Mapa final'!#REF!="Muy Baja",'Mapa final'!#REF!="Mayor"),CONCATENATE("R8C",'Mapa final'!#REF!),"")</f>
        <v>#ERROR!</v>
      </c>
      <c r="AE53" s="181" t="str">
        <f>IF(AND('Mapa final'!#REF!="Muy Baja",'Mapa final'!#REF!="Mayor"),CONCATENATE("R8C",'Mapa final'!#REF!),"")</f>
        <v>#ERROR!</v>
      </c>
      <c r="AF53" s="181" t="str">
        <f>IF(AND('Mapa final'!#REF!="Muy Baja",'Mapa final'!#REF!="Mayor"),CONCATENATE("R8C",'Mapa final'!#REF!),"")</f>
        <v>#ERROR!</v>
      </c>
      <c r="AG53" s="182" t="str">
        <f>IF(AND('Mapa final'!#REF!="Muy Baja",'Mapa final'!#REF!="Mayor"),CONCATENATE("R8C",'Mapa final'!#REF!),"")</f>
        <v>#ERROR!</v>
      </c>
      <c r="AH53" s="183" t="str">
        <f>IF(AND('Mapa final'!#REF!="Muy Baja",'Mapa final'!#REF!="Catastrófico"),CONCATENATE("R8C",'Mapa final'!#REF!),"")</f>
        <v>#ERROR!</v>
      </c>
      <c r="AI53" s="184" t="str">
        <f>IF(AND('Mapa final'!#REF!="Muy Baja",'Mapa final'!#REF!="Catastrófico"),CONCATENATE("R8C",'Mapa final'!#REF!),"")</f>
        <v>#ERROR!</v>
      </c>
      <c r="AJ53" s="184" t="str">
        <f>IF(AND('Mapa final'!#REF!="Muy Baja",'Mapa final'!#REF!="Catastrófico"),CONCATENATE("R8C",'Mapa final'!#REF!),"")</f>
        <v>#ERROR!</v>
      </c>
      <c r="AK53" s="184" t="str">
        <f>IF(AND('Mapa final'!#REF!="Muy Baja",'Mapa final'!#REF!="Catastrófico"),CONCATENATE("R8C",'Mapa final'!#REF!),"")</f>
        <v>#ERROR!</v>
      </c>
      <c r="AL53" s="184" t="str">
        <f>IF(AND('Mapa final'!#REF!="Muy Baja",'Mapa final'!#REF!="Catastrófico"),CONCATENATE("R8C",'Mapa final'!#REF!),"")</f>
        <v>#ERROR!</v>
      </c>
      <c r="AM53" s="185" t="str">
        <f>IF(AND('Mapa final'!#REF!="Muy Baja",'Mapa final'!#REF!="Catastrófico"),CONCATENATE("R8C",'Mapa final'!#REF!),"")</f>
        <v>#ERROR!</v>
      </c>
    </row>
    <row r="54" ht="15.0" customHeight="1">
      <c r="B54" s="131"/>
      <c r="D54" s="8"/>
      <c r="E54" s="7"/>
      <c r="I54" s="8"/>
      <c r="J54" s="207" t="str">
        <f>IF(AND('Mapa final'!#REF!="Muy Baja",'Mapa final'!#REF!="Leve"),CONCATENATE("R9C",'Mapa final'!#REF!),"")</f>
        <v>#ERROR!</v>
      </c>
      <c r="K54" s="208" t="str">
        <f>IF(AND('Mapa final'!#REF!="Muy Baja",'Mapa final'!#REF!="Leve"),CONCATENATE("R9C",'Mapa final'!#REF!),"")</f>
        <v>#ERROR!</v>
      </c>
      <c r="L54" s="208" t="str">
        <f>IF(AND('Mapa final'!#REF!="Muy Baja",'Mapa final'!#REF!="Leve"),CONCATENATE("R9C",'Mapa final'!#REF!),"")</f>
        <v>#ERROR!</v>
      </c>
      <c r="M54" s="208" t="str">
        <f>IF(AND('Mapa final'!#REF!="Muy Baja",'Mapa final'!#REF!="Leve"),CONCATENATE("R9C",'Mapa final'!#REF!),"")</f>
        <v>#ERROR!</v>
      </c>
      <c r="N54" s="208" t="str">
        <f>IF(AND('Mapa final'!#REF!="Muy Baja",'Mapa final'!#REF!="Leve"),CONCATENATE("R9C",'Mapa final'!#REF!),"")</f>
        <v>#ERROR!</v>
      </c>
      <c r="O54" s="209" t="str">
        <f>IF(AND('Mapa final'!#REF!="Muy Baja",'Mapa final'!#REF!="Leve"),CONCATENATE("R9C",'Mapa final'!#REF!),"")</f>
        <v>#ERROR!</v>
      </c>
      <c r="P54" s="207" t="str">
        <f>IF(AND('Mapa final'!#REF!="Muy Baja",'Mapa final'!#REF!="Menor"),CONCATENATE("R9C",'Mapa final'!#REF!),"")</f>
        <v>#ERROR!</v>
      </c>
      <c r="Q54" s="208" t="str">
        <f>IF(AND('Mapa final'!#REF!="Muy Baja",'Mapa final'!#REF!="Menor"),CONCATENATE("R9C",'Mapa final'!#REF!),"")</f>
        <v>#ERROR!</v>
      </c>
      <c r="R54" s="208" t="str">
        <f>IF(AND('Mapa final'!#REF!="Muy Baja",'Mapa final'!#REF!="Menor"),CONCATENATE("R9C",'Mapa final'!#REF!),"")</f>
        <v>#ERROR!</v>
      </c>
      <c r="S54" s="208" t="str">
        <f>IF(AND('Mapa final'!#REF!="Muy Baja",'Mapa final'!#REF!="Menor"),CONCATENATE("R9C",'Mapa final'!#REF!),"")</f>
        <v>#ERROR!</v>
      </c>
      <c r="T54" s="208" t="str">
        <f>IF(AND('Mapa final'!#REF!="Muy Baja",'Mapa final'!#REF!="Menor"),CONCATENATE("R9C",'Mapa final'!#REF!),"")</f>
        <v>#ERROR!</v>
      </c>
      <c r="U54" s="209" t="str">
        <f>IF(AND('Mapa final'!#REF!="Muy Baja",'Mapa final'!#REF!="Menor"),CONCATENATE("R9C",'Mapa final'!#REF!),"")</f>
        <v>#ERROR!</v>
      </c>
      <c r="V54" s="196" t="str">
        <f>IF(AND('Mapa final'!#REF!="Muy Baja",'Mapa final'!#REF!="Moderado"),CONCATENATE("R9C",'Mapa final'!#REF!),"")</f>
        <v>#ERROR!</v>
      </c>
      <c r="W54" s="197" t="str">
        <f>IF(AND('Mapa final'!#REF!="Muy Baja",'Mapa final'!#REF!="Moderado"),CONCATENATE("R9C",'Mapa final'!#REF!),"")</f>
        <v>#ERROR!</v>
      </c>
      <c r="X54" s="197" t="str">
        <f>IF(AND('Mapa final'!#REF!="Muy Baja",'Mapa final'!#REF!="Moderado"),CONCATENATE("R9C",'Mapa final'!#REF!),"")</f>
        <v>#ERROR!</v>
      </c>
      <c r="Y54" s="197" t="str">
        <f>IF(AND('Mapa final'!#REF!="Muy Baja",'Mapa final'!#REF!="Moderado"),CONCATENATE("R9C",'Mapa final'!#REF!),"")</f>
        <v>#ERROR!</v>
      </c>
      <c r="Z54" s="197" t="str">
        <f>IF(AND('Mapa final'!#REF!="Muy Baja",'Mapa final'!#REF!="Moderado"),CONCATENATE("R9C",'Mapa final'!#REF!),"")</f>
        <v>#ERROR!</v>
      </c>
      <c r="AA54" s="198" t="str">
        <f>IF(AND('Mapa final'!#REF!="Muy Baja",'Mapa final'!#REF!="Moderado"),CONCATENATE("R9C",'Mapa final'!#REF!),"")</f>
        <v>#ERROR!</v>
      </c>
      <c r="AB54" s="180" t="str">
        <f>IF(AND('Mapa final'!#REF!="Muy Baja",'Mapa final'!#REF!="Mayor"),CONCATENATE("R9C",'Mapa final'!#REF!),"")</f>
        <v>#ERROR!</v>
      </c>
      <c r="AC54" s="181" t="str">
        <f>IF(AND('Mapa final'!#REF!="Muy Baja",'Mapa final'!#REF!="Mayor"),CONCATENATE("R9C",'Mapa final'!#REF!),"")</f>
        <v>#ERROR!</v>
      </c>
      <c r="AD54" s="181" t="str">
        <f>IF(AND('Mapa final'!#REF!="Muy Baja",'Mapa final'!#REF!="Mayor"),CONCATENATE("R9C",'Mapa final'!#REF!),"")</f>
        <v>#ERROR!</v>
      </c>
      <c r="AE54" s="181" t="str">
        <f>IF(AND('Mapa final'!#REF!="Muy Baja",'Mapa final'!#REF!="Mayor"),CONCATENATE("R9C",'Mapa final'!#REF!),"")</f>
        <v>#ERROR!</v>
      </c>
      <c r="AF54" s="181" t="str">
        <f>IF(AND('Mapa final'!#REF!="Muy Baja",'Mapa final'!#REF!="Mayor"),CONCATENATE("R9C",'Mapa final'!#REF!),"")</f>
        <v>#ERROR!</v>
      </c>
      <c r="AG54" s="182" t="str">
        <f>IF(AND('Mapa final'!#REF!="Muy Baja",'Mapa final'!#REF!="Mayor"),CONCATENATE("R9C",'Mapa final'!#REF!),"")</f>
        <v>#ERROR!</v>
      </c>
      <c r="AH54" s="183" t="str">
        <f>IF(AND('Mapa final'!#REF!="Muy Baja",'Mapa final'!#REF!="Catastrófico"),CONCATENATE("R9C",'Mapa final'!#REF!),"")</f>
        <v>#ERROR!</v>
      </c>
      <c r="AI54" s="184" t="str">
        <f>IF(AND('Mapa final'!#REF!="Muy Baja",'Mapa final'!#REF!="Catastrófico"),CONCATENATE("R9C",'Mapa final'!#REF!),"")</f>
        <v>#ERROR!</v>
      </c>
      <c r="AJ54" s="184" t="str">
        <f>IF(AND('Mapa final'!#REF!="Muy Baja",'Mapa final'!#REF!="Catastrófico"),CONCATENATE("R9C",'Mapa final'!#REF!),"")</f>
        <v>#ERROR!</v>
      </c>
      <c r="AK54" s="184" t="str">
        <f>IF(AND('Mapa final'!#REF!="Muy Baja",'Mapa final'!#REF!="Catastrófico"),CONCATENATE("R9C",'Mapa final'!#REF!),"")</f>
        <v>#ERROR!</v>
      </c>
      <c r="AL54" s="184" t="str">
        <f>IF(AND('Mapa final'!#REF!="Muy Baja",'Mapa final'!#REF!="Catastrófico"),CONCATENATE("R9C",'Mapa final'!#REF!),"")</f>
        <v>#ERROR!</v>
      </c>
      <c r="AM54" s="185" t="str">
        <f>IF(AND('Mapa final'!#REF!="Muy Baja",'Mapa final'!#REF!="Catastrófico"),CONCATENATE("R9C",'Mapa final'!#REF!),"")</f>
        <v>#ERROR!</v>
      </c>
    </row>
    <row r="55" ht="15.75" customHeight="1">
      <c r="B55" s="133"/>
      <c r="C55" s="134"/>
      <c r="D55" s="148"/>
      <c r="E55" s="15"/>
      <c r="F55" s="11"/>
      <c r="G55" s="11"/>
      <c r="H55" s="11"/>
      <c r="I55" s="12"/>
      <c r="J55" s="210" t="str">
        <f>IF(AND('Mapa final'!#REF!="Muy Baja",'Mapa final'!#REF!="Leve"),CONCATENATE("R10C",'Mapa final'!#REF!),"")</f>
        <v>#ERROR!</v>
      </c>
      <c r="K55" s="211" t="str">
        <f>IF(AND('Mapa final'!#REF!="Muy Baja",'Mapa final'!#REF!="Leve"),CONCATENATE("R10C",'Mapa final'!#REF!),"")</f>
        <v>#ERROR!</v>
      </c>
      <c r="L55" s="211" t="str">
        <f>IF(AND('Mapa final'!#REF!="Muy Baja",'Mapa final'!#REF!="Leve"),CONCATENATE("R10C",'Mapa final'!#REF!),"")</f>
        <v>#ERROR!</v>
      </c>
      <c r="M55" s="211" t="str">
        <f>IF(AND('Mapa final'!#REF!="Muy Baja",'Mapa final'!#REF!="Leve"),CONCATENATE("R10C",'Mapa final'!#REF!),"")</f>
        <v>#ERROR!</v>
      </c>
      <c r="N55" s="211" t="str">
        <f>IF(AND('Mapa final'!#REF!="Muy Baja",'Mapa final'!#REF!="Leve"),CONCATENATE("R10C",'Mapa final'!#REF!),"")</f>
        <v>#ERROR!</v>
      </c>
      <c r="O55" s="212" t="str">
        <f>IF(AND('Mapa final'!#REF!="Muy Baja",'Mapa final'!#REF!="Leve"),CONCATENATE("R10C",'Mapa final'!#REF!),"")</f>
        <v>#ERROR!</v>
      </c>
      <c r="P55" s="210" t="str">
        <f>IF(AND('Mapa final'!#REF!="Muy Baja",'Mapa final'!#REF!="Menor"),CONCATENATE("R10C",'Mapa final'!#REF!),"")</f>
        <v>#ERROR!</v>
      </c>
      <c r="Q55" s="211" t="str">
        <f>IF(AND('Mapa final'!#REF!="Muy Baja",'Mapa final'!#REF!="Menor"),CONCATENATE("R10C",'Mapa final'!#REF!),"")</f>
        <v>#ERROR!</v>
      </c>
      <c r="R55" s="211" t="str">
        <f>IF(AND('Mapa final'!#REF!="Muy Baja",'Mapa final'!#REF!="Menor"),CONCATENATE("R10C",'Mapa final'!#REF!),"")</f>
        <v>#ERROR!</v>
      </c>
      <c r="S55" s="211" t="str">
        <f>IF(AND('Mapa final'!#REF!="Muy Baja",'Mapa final'!#REF!="Menor"),CONCATENATE("R10C",'Mapa final'!#REF!),"")</f>
        <v>#ERROR!</v>
      </c>
      <c r="T55" s="211" t="str">
        <f>IF(AND('Mapa final'!#REF!="Muy Baja",'Mapa final'!#REF!="Menor"),CONCATENATE("R10C",'Mapa final'!#REF!),"")</f>
        <v>#ERROR!</v>
      </c>
      <c r="U55" s="212" t="str">
        <f>IF(AND('Mapa final'!#REF!="Muy Baja",'Mapa final'!#REF!="Menor"),CONCATENATE("R10C",'Mapa final'!#REF!),"")</f>
        <v>#ERROR!</v>
      </c>
      <c r="V55" s="199" t="str">
        <f>IF(AND('Mapa final'!#REF!="Muy Baja",'Mapa final'!#REF!="Moderado"),CONCATENATE("R10C",'Mapa final'!#REF!),"")</f>
        <v>#ERROR!</v>
      </c>
      <c r="W55" s="200" t="str">
        <f>IF(AND('Mapa final'!#REF!="Muy Baja",'Mapa final'!#REF!="Moderado"),CONCATENATE("R10C",'Mapa final'!#REF!),"")</f>
        <v>#ERROR!</v>
      </c>
      <c r="X55" s="200" t="str">
        <f>IF(AND('Mapa final'!#REF!="Muy Baja",'Mapa final'!#REF!="Moderado"),CONCATENATE("R10C",'Mapa final'!#REF!),"")</f>
        <v>#ERROR!</v>
      </c>
      <c r="Y55" s="200" t="str">
        <f>IF(AND('Mapa final'!#REF!="Muy Baja",'Mapa final'!#REF!="Moderado"),CONCATENATE("R10C",'Mapa final'!#REF!),"")</f>
        <v>#ERROR!</v>
      </c>
      <c r="Z55" s="200" t="str">
        <f>IF(AND('Mapa final'!#REF!="Muy Baja",'Mapa final'!#REF!="Moderado"),CONCATENATE("R10C",'Mapa final'!#REF!),"")</f>
        <v>#ERROR!</v>
      </c>
      <c r="AA55" s="201" t="str">
        <f>IF(AND('Mapa final'!#REF!="Muy Baja",'Mapa final'!#REF!="Moderado"),CONCATENATE("R10C",'Mapa final'!#REF!),"")</f>
        <v>#ERROR!</v>
      </c>
      <c r="AB55" s="186" t="str">
        <f>IF(AND('Mapa final'!#REF!="Muy Baja",'Mapa final'!#REF!="Mayor"),CONCATENATE("R10C",'Mapa final'!#REF!),"")</f>
        <v>#ERROR!</v>
      </c>
      <c r="AC55" s="187" t="str">
        <f>IF(AND('Mapa final'!#REF!="Muy Baja",'Mapa final'!#REF!="Mayor"),CONCATENATE("R10C",'Mapa final'!#REF!),"")</f>
        <v>#ERROR!</v>
      </c>
      <c r="AD55" s="187" t="str">
        <f>IF(AND('Mapa final'!#REF!="Muy Baja",'Mapa final'!#REF!="Mayor"),CONCATENATE("R10C",'Mapa final'!#REF!),"")</f>
        <v>#ERROR!</v>
      </c>
      <c r="AE55" s="187" t="str">
        <f>IF(AND('Mapa final'!#REF!="Muy Baja",'Mapa final'!#REF!="Mayor"),CONCATENATE("R10C",'Mapa final'!#REF!),"")</f>
        <v>#ERROR!</v>
      </c>
      <c r="AF55" s="187" t="str">
        <f>IF(AND('Mapa final'!#REF!="Muy Baja",'Mapa final'!#REF!="Mayor"),CONCATENATE("R10C",'Mapa final'!#REF!),"")</f>
        <v>#ERROR!</v>
      </c>
      <c r="AG55" s="188" t="str">
        <f>IF(AND('Mapa final'!#REF!="Muy Baja",'Mapa final'!#REF!="Mayor"),CONCATENATE("R10C",'Mapa final'!#REF!),"")</f>
        <v>#ERROR!</v>
      </c>
      <c r="AH55" s="189" t="str">
        <f>IF(AND('Mapa final'!#REF!="Muy Baja",'Mapa final'!#REF!="Catastrófico"),CONCATENATE("R10C",'Mapa final'!#REF!),"")</f>
        <v>#ERROR!</v>
      </c>
      <c r="AI55" s="190" t="str">
        <f>IF(AND('Mapa final'!#REF!="Muy Baja",'Mapa final'!#REF!="Catastrófico"),CONCATENATE("R10C",'Mapa final'!#REF!),"")</f>
        <v>#ERROR!</v>
      </c>
      <c r="AJ55" s="190" t="str">
        <f>IF(AND('Mapa final'!#REF!="Muy Baja",'Mapa final'!#REF!="Catastrófico"),CONCATENATE("R10C",'Mapa final'!#REF!),"")</f>
        <v>#ERROR!</v>
      </c>
      <c r="AK55" s="190" t="str">
        <f>IF(AND('Mapa final'!#REF!="Muy Baja",'Mapa final'!#REF!="Catastrófico"),CONCATENATE("R10C",'Mapa final'!#REF!),"")</f>
        <v>#ERROR!</v>
      </c>
      <c r="AL55" s="190" t="str">
        <f>IF(AND('Mapa final'!#REF!="Muy Baja",'Mapa final'!#REF!="Catastrófico"),CONCATENATE("R10C",'Mapa final'!#REF!),"")</f>
        <v>#ERROR!</v>
      </c>
      <c r="AM55" s="191" t="str">
        <f>IF(AND('Mapa final'!#REF!="Muy Baja",'Mapa final'!#REF!="Catastrófico"),CONCATENATE("R10C",'Mapa final'!#REF!),"")</f>
        <v>#ERROR!</v>
      </c>
    </row>
    <row r="56" ht="15.75" customHeight="1">
      <c r="B56" s="130"/>
      <c r="C56" s="130"/>
      <c r="D56" s="130"/>
      <c r="E56" s="130"/>
      <c r="F56" s="130"/>
      <c r="G56" s="130"/>
      <c r="H56" s="130"/>
      <c r="I56" s="130"/>
      <c r="J56" s="172" t="s">
        <v>160</v>
      </c>
      <c r="K56" s="2"/>
      <c r="L56" s="2"/>
      <c r="M56" s="2"/>
      <c r="N56" s="2"/>
      <c r="O56" s="3"/>
      <c r="P56" s="172" t="s">
        <v>161</v>
      </c>
      <c r="Q56" s="2"/>
      <c r="R56" s="2"/>
      <c r="S56" s="2"/>
      <c r="T56" s="2"/>
      <c r="U56" s="3"/>
      <c r="V56" s="172" t="s">
        <v>162</v>
      </c>
      <c r="W56" s="2"/>
      <c r="X56" s="2"/>
      <c r="Y56" s="2"/>
      <c r="Z56" s="2"/>
      <c r="AA56" s="3"/>
      <c r="AB56" s="172" t="s">
        <v>163</v>
      </c>
      <c r="AC56" s="2"/>
      <c r="AD56" s="2"/>
      <c r="AE56" s="2"/>
      <c r="AF56" s="2"/>
      <c r="AG56" s="3"/>
      <c r="AH56" s="172" t="s">
        <v>164</v>
      </c>
      <c r="AI56" s="2"/>
      <c r="AJ56" s="2"/>
      <c r="AK56" s="2"/>
      <c r="AL56" s="2"/>
      <c r="AM56" s="3"/>
    </row>
    <row r="57" ht="15.75" customHeight="1">
      <c r="B57" s="130"/>
      <c r="C57" s="130"/>
      <c r="D57" s="130"/>
      <c r="E57" s="130"/>
      <c r="F57" s="130"/>
      <c r="G57" s="130"/>
      <c r="H57" s="130"/>
      <c r="I57" s="130"/>
      <c r="J57" s="7"/>
      <c r="O57" s="8"/>
      <c r="P57" s="7"/>
      <c r="U57" s="8"/>
      <c r="V57" s="7"/>
      <c r="AA57" s="8"/>
      <c r="AB57" s="7"/>
      <c r="AG57" s="8"/>
      <c r="AH57" s="7"/>
      <c r="AM57" s="8"/>
    </row>
    <row r="58" ht="15.75" customHeight="1">
      <c r="B58" s="130"/>
      <c r="C58" s="130"/>
      <c r="D58" s="130"/>
      <c r="E58" s="130"/>
      <c r="F58" s="130"/>
      <c r="G58" s="130"/>
      <c r="H58" s="130"/>
      <c r="I58" s="130"/>
      <c r="J58" s="7"/>
      <c r="O58" s="8"/>
      <c r="P58" s="7"/>
      <c r="U58" s="8"/>
      <c r="V58" s="7"/>
      <c r="AA58" s="8"/>
      <c r="AB58" s="7"/>
      <c r="AG58" s="8"/>
      <c r="AH58" s="7"/>
      <c r="AM58" s="8"/>
    </row>
    <row r="59" ht="15.75" customHeight="1">
      <c r="B59" s="130"/>
      <c r="C59" s="130"/>
      <c r="D59" s="130"/>
      <c r="E59" s="130"/>
      <c r="F59" s="130"/>
      <c r="G59" s="130"/>
      <c r="H59" s="130"/>
      <c r="I59" s="130"/>
      <c r="J59" s="7"/>
      <c r="O59" s="8"/>
      <c r="P59" s="7"/>
      <c r="U59" s="8"/>
      <c r="V59" s="7"/>
      <c r="AA59" s="8"/>
      <c r="AB59" s="7"/>
      <c r="AG59" s="8"/>
      <c r="AH59" s="7"/>
      <c r="AM59" s="8"/>
    </row>
    <row r="60" ht="15.75" customHeight="1">
      <c r="B60" s="130"/>
      <c r="C60" s="130"/>
      <c r="D60" s="130"/>
      <c r="E60" s="130"/>
      <c r="F60" s="130"/>
      <c r="G60" s="130"/>
      <c r="H60" s="130"/>
      <c r="I60" s="130"/>
      <c r="J60" s="7"/>
      <c r="O60" s="8"/>
      <c r="P60" s="7"/>
      <c r="U60" s="8"/>
      <c r="V60" s="7"/>
      <c r="AA60" s="8"/>
      <c r="AB60" s="7"/>
      <c r="AG60" s="8"/>
      <c r="AH60" s="7"/>
      <c r="AM60" s="8"/>
    </row>
    <row r="61" ht="15.75" customHeight="1">
      <c r="B61" s="130"/>
      <c r="C61" s="130"/>
      <c r="D61" s="130"/>
      <c r="E61" s="130"/>
      <c r="F61" s="130"/>
      <c r="G61" s="130"/>
      <c r="H61" s="130"/>
      <c r="I61" s="130"/>
      <c r="J61" s="15"/>
      <c r="K61" s="11"/>
      <c r="L61" s="11"/>
      <c r="M61" s="11"/>
      <c r="N61" s="11"/>
      <c r="O61" s="12"/>
      <c r="P61" s="15"/>
      <c r="Q61" s="11"/>
      <c r="R61" s="11"/>
      <c r="S61" s="11"/>
      <c r="T61" s="11"/>
      <c r="U61" s="12"/>
      <c r="V61" s="15"/>
      <c r="W61" s="11"/>
      <c r="X61" s="11"/>
      <c r="Y61" s="11"/>
      <c r="Z61" s="11"/>
      <c r="AA61" s="12"/>
      <c r="AB61" s="15"/>
      <c r="AC61" s="11"/>
      <c r="AD61" s="11"/>
      <c r="AE61" s="11"/>
      <c r="AF61" s="11"/>
      <c r="AG61" s="12"/>
      <c r="AH61" s="15"/>
      <c r="AI61" s="11"/>
      <c r="AJ61" s="11"/>
      <c r="AK61" s="11"/>
      <c r="AL61" s="11"/>
      <c r="AM61" s="12"/>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9.38"/>
    <col customWidth="1" min="2" max="2" width="21.13"/>
    <col customWidth="1" min="3" max="3" width="61.38"/>
    <col customWidth="1" min="4" max="4" width="26.13"/>
    <col customWidth="1" min="5" max="6" width="9.38"/>
  </cols>
  <sheetData>
    <row r="1">
      <c r="B1" s="214" t="s">
        <v>166</v>
      </c>
    </row>
    <row r="2">
      <c r="B2" s="130"/>
      <c r="C2" s="130"/>
      <c r="D2" s="130"/>
    </row>
    <row r="3">
      <c r="B3" s="215"/>
      <c r="C3" s="216" t="s">
        <v>167</v>
      </c>
      <c r="D3" s="216" t="s">
        <v>150</v>
      </c>
    </row>
    <row r="4">
      <c r="B4" s="217" t="s">
        <v>168</v>
      </c>
      <c r="C4" s="218" t="s">
        <v>169</v>
      </c>
      <c r="D4" s="219">
        <v>0.2</v>
      </c>
    </row>
    <row r="5">
      <c r="B5" s="220" t="s">
        <v>170</v>
      </c>
      <c r="C5" s="221" t="s">
        <v>171</v>
      </c>
      <c r="D5" s="222">
        <v>0.4</v>
      </c>
    </row>
    <row r="6">
      <c r="B6" s="223" t="s">
        <v>172</v>
      </c>
      <c r="C6" s="221" t="s">
        <v>173</v>
      </c>
      <c r="D6" s="222">
        <v>0.6</v>
      </c>
    </row>
    <row r="7">
      <c r="B7" s="224" t="s">
        <v>174</v>
      </c>
      <c r="C7" s="221" t="s">
        <v>175</v>
      </c>
      <c r="D7" s="222">
        <v>0.8</v>
      </c>
    </row>
    <row r="8">
      <c r="B8" s="225" t="s">
        <v>176</v>
      </c>
      <c r="C8" s="221" t="s">
        <v>177</v>
      </c>
      <c r="D8" s="222">
        <v>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2.63" defaultRowHeight="15.0"/>
  <cols>
    <col customWidth="1" min="1" max="1" width="9.38"/>
    <col customWidth="1" min="2" max="2" width="35.38"/>
    <col customWidth="1" min="3" max="3" width="65.5"/>
    <col customWidth="1" min="4" max="4" width="118.13"/>
    <col customWidth="1" min="5" max="5" width="126.63"/>
    <col customWidth="1" min="6" max="8" width="9.38"/>
  </cols>
  <sheetData>
    <row r="1">
      <c r="A1" s="130"/>
      <c r="B1" s="226" t="s">
        <v>178</v>
      </c>
    </row>
    <row r="2">
      <c r="A2" s="130"/>
      <c r="B2" s="130"/>
      <c r="C2" s="130"/>
      <c r="D2" s="130"/>
    </row>
    <row r="3">
      <c r="A3" s="130"/>
      <c r="B3" s="227"/>
      <c r="C3" s="228" t="s">
        <v>179</v>
      </c>
      <c r="D3" s="228" t="s">
        <v>180</v>
      </c>
    </row>
    <row r="4">
      <c r="A4" s="229" t="s">
        <v>181</v>
      </c>
      <c r="B4" s="230" t="s">
        <v>182</v>
      </c>
      <c r="C4" s="231" t="s">
        <v>183</v>
      </c>
      <c r="D4" s="232" t="s">
        <v>184</v>
      </c>
    </row>
    <row r="5">
      <c r="A5" s="229" t="s">
        <v>185</v>
      </c>
      <c r="B5" s="233" t="s">
        <v>186</v>
      </c>
      <c r="C5" s="234" t="s">
        <v>187</v>
      </c>
      <c r="D5" s="235" t="s">
        <v>188</v>
      </c>
    </row>
    <row r="6">
      <c r="A6" s="229" t="s">
        <v>156</v>
      </c>
      <c r="B6" s="236" t="s">
        <v>189</v>
      </c>
      <c r="C6" s="237" t="s">
        <v>190</v>
      </c>
      <c r="D6" s="238" t="s">
        <v>191</v>
      </c>
    </row>
    <row r="7">
      <c r="A7" s="229" t="s">
        <v>192</v>
      </c>
      <c r="B7" s="239" t="s">
        <v>193</v>
      </c>
      <c r="C7" s="234" t="s">
        <v>194</v>
      </c>
      <c r="D7" s="235" t="s">
        <v>195</v>
      </c>
    </row>
    <row r="8">
      <c r="A8" s="229" t="s">
        <v>196</v>
      </c>
      <c r="B8" s="240" t="s">
        <v>197</v>
      </c>
      <c r="C8" s="234" t="s">
        <v>198</v>
      </c>
      <c r="D8" s="235" t="s">
        <v>199</v>
      </c>
    </row>
    <row r="9">
      <c r="A9" s="229"/>
      <c r="B9" s="229"/>
      <c r="C9" s="241"/>
      <c r="D9" s="241"/>
    </row>
    <row r="10">
      <c r="A10" s="229"/>
      <c r="B10" s="242"/>
      <c r="C10" s="242"/>
      <c r="D10" s="242"/>
    </row>
    <row r="11">
      <c r="A11" s="229"/>
      <c r="B11" s="229" t="s">
        <v>200</v>
      </c>
      <c r="C11" s="229" t="s">
        <v>201</v>
      </c>
      <c r="D11" s="229" t="s">
        <v>202</v>
      </c>
    </row>
    <row r="12">
      <c r="A12" s="229"/>
      <c r="B12" s="229" t="s">
        <v>203</v>
      </c>
      <c r="C12" s="229" t="s">
        <v>204</v>
      </c>
      <c r="D12" s="229" t="s">
        <v>93</v>
      </c>
    </row>
    <row r="13">
      <c r="A13" s="229"/>
      <c r="B13" s="229"/>
      <c r="C13" s="229" t="s">
        <v>205</v>
      </c>
      <c r="D13" s="229" t="s">
        <v>61</v>
      </c>
    </row>
    <row r="14">
      <c r="A14" s="229"/>
      <c r="B14" s="229"/>
      <c r="C14" s="229" t="s">
        <v>206</v>
      </c>
      <c r="D14" s="229" t="s">
        <v>207</v>
      </c>
    </row>
    <row r="15">
      <c r="A15" s="229"/>
      <c r="B15" s="229"/>
      <c r="C15" s="229" t="s">
        <v>208</v>
      </c>
      <c r="D15" s="229" t="s">
        <v>209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c r="B209" s="243" t="s">
        <v>210</v>
      </c>
      <c r="C209" s="243" t="s">
        <v>211</v>
      </c>
      <c r="D209" s="244" t="s">
        <v>210</v>
      </c>
      <c r="E209" s="244" t="s">
        <v>211</v>
      </c>
    </row>
    <row r="210" ht="15.75" customHeight="1">
      <c r="B210" s="245" t="s">
        <v>212</v>
      </c>
      <c r="C210" s="245" t="s">
        <v>213</v>
      </c>
      <c r="D210" s="244" t="s">
        <v>212</v>
      </c>
      <c r="F210" s="244" t="str">
        <f t="shared" ref="F210:F221" si="1">IF(NOT(ISBLANK(D210)),D210,IF(NOT(ISBLANK(E210)),"     "&amp;E210,FALSE))</f>
        <v>Afectación Económica o presupuestal</v>
      </c>
      <c r="G210" s="244" t="s">
        <v>212</v>
      </c>
      <c r="H210" s="244" t="str">
        <f>IF(NOT(ISERROR(MATCH(G210,ANCHORARRAY(B221),0))),F223&amp;"Por favor no seleccionar los criterios de impacto",G210)</f>
        <v>Afectación Económica o presupuestal</v>
      </c>
    </row>
    <row r="211" ht="15.75" customHeight="1">
      <c r="B211" s="245" t="s">
        <v>212</v>
      </c>
      <c r="C211" s="245" t="s">
        <v>187</v>
      </c>
      <c r="E211" s="244" t="s">
        <v>213</v>
      </c>
      <c r="F211" s="244" t="str">
        <f t="shared" si="1"/>
        <v>     Afectación menor a 10 SMLMV .</v>
      </c>
    </row>
    <row r="212" ht="15.75" customHeight="1">
      <c r="B212" s="245" t="s">
        <v>212</v>
      </c>
      <c r="C212" s="245" t="s">
        <v>190</v>
      </c>
      <c r="E212" s="244" t="s">
        <v>187</v>
      </c>
      <c r="F212" s="244" t="str">
        <f t="shared" si="1"/>
        <v>     Entre 10 y 50 SMLMV </v>
      </c>
    </row>
    <row r="213" ht="15.75" customHeight="1">
      <c r="B213" s="245" t="s">
        <v>212</v>
      </c>
      <c r="C213" s="245" t="s">
        <v>194</v>
      </c>
      <c r="E213" s="244" t="s">
        <v>190</v>
      </c>
      <c r="F213" s="244" t="str">
        <f t="shared" si="1"/>
        <v>     Entre 50 y 100 SMLMV </v>
      </c>
    </row>
    <row r="214" ht="15.75" customHeight="1">
      <c r="B214" s="245" t="s">
        <v>212</v>
      </c>
      <c r="C214" s="245" t="s">
        <v>198</v>
      </c>
      <c r="E214" s="244" t="s">
        <v>194</v>
      </c>
      <c r="F214" s="244" t="str">
        <f t="shared" si="1"/>
        <v>     Entre 100 y 500 SMLMV </v>
      </c>
    </row>
    <row r="215" ht="15.75" customHeight="1">
      <c r="B215" s="245" t="s">
        <v>180</v>
      </c>
      <c r="C215" s="245" t="s">
        <v>184</v>
      </c>
      <c r="E215" s="244" t="s">
        <v>198</v>
      </c>
      <c r="F215" s="244" t="str">
        <f t="shared" si="1"/>
        <v>     Mayor a 500 SMLMV </v>
      </c>
    </row>
    <row r="216" ht="15.75" customHeight="1">
      <c r="B216" s="245" t="s">
        <v>180</v>
      </c>
      <c r="C216" s="245" t="s">
        <v>188</v>
      </c>
      <c r="D216" s="244" t="s">
        <v>180</v>
      </c>
      <c r="F216" s="244" t="str">
        <f t="shared" si="1"/>
        <v>Pérdida Reputacional</v>
      </c>
    </row>
    <row r="217" ht="15.75" customHeight="1">
      <c r="B217" s="245" t="s">
        <v>180</v>
      </c>
      <c r="C217" s="245" t="s">
        <v>214</v>
      </c>
      <c r="E217" s="244" t="s">
        <v>184</v>
      </c>
      <c r="F217" s="244" t="str">
        <f t="shared" si="1"/>
        <v>     El riesgo afecta la imagen de alguna área de la organización</v>
      </c>
    </row>
    <row r="218" ht="15.75" customHeight="1">
      <c r="B218" s="245" t="s">
        <v>180</v>
      </c>
      <c r="C218" s="245" t="s">
        <v>215</v>
      </c>
      <c r="E218" s="244" t="s">
        <v>188</v>
      </c>
      <c r="F218" s="244" t="str">
        <f t="shared" si="1"/>
        <v>     El riesgo afecta la imagen de la entidad internamente, de conocimiento general, nivel interno, de junta dircetiva y accionistas y/o de provedores</v>
      </c>
    </row>
    <row r="219" ht="15.75" customHeight="1">
      <c r="B219" s="245" t="s">
        <v>180</v>
      </c>
      <c r="C219" s="245" t="s">
        <v>199</v>
      </c>
      <c r="E219" s="244" t="s">
        <v>214</v>
      </c>
      <c r="F219" s="244" t="str">
        <f t="shared" si="1"/>
        <v>     El riesgo afecta la imagen de la entidad con algunos usuarios de relevancia frente al logro de los objetivos</v>
      </c>
    </row>
    <row r="220" ht="15.75" customHeight="1">
      <c r="B220" s="246"/>
      <c r="C220" s="246"/>
      <c r="E220" s="244" t="s">
        <v>215</v>
      </c>
      <c r="F220" s="244" t="str">
        <f t="shared" si="1"/>
        <v>     El riesgo afecta la imagen de de la entidad con efecto publicitario sostenido a nivel de sector administrativo, nivel departamental o municipal</v>
      </c>
    </row>
    <row r="221" ht="15.75" customHeight="1">
      <c r="B221" s="246" t="str">
        <f t="array" ref="B221:B223">UNIQUE('Tabla Impacto'!$B$209:$B$219)</f>
        <v>Criterios</v>
      </c>
      <c r="C221" s="246"/>
      <c r="E221" s="244" t="s">
        <v>199</v>
      </c>
      <c r="F221" s="244" t="str">
        <f t="shared" si="1"/>
        <v>     El riesgo afecta la imagen de la entidad a nivel nacional, con efecto publicitarios sostenible a nivel país</v>
      </c>
    </row>
    <row r="222" ht="15.75" customHeight="1">
      <c r="B222" s="246" t="s">
        <v>212</v>
      </c>
      <c r="C222" s="246"/>
    </row>
    <row r="223" ht="15.75" customHeight="1">
      <c r="B223" s="246" t="s">
        <v>180</v>
      </c>
      <c r="C223" s="246"/>
      <c r="F223" s="247" t="s">
        <v>216</v>
      </c>
    </row>
    <row r="224" ht="15.75" customHeight="1">
      <c r="B224" s="244"/>
      <c r="C224" s="244"/>
      <c r="F224" s="247" t="s">
        <v>217</v>
      </c>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2.63" defaultRowHeight="15.0"/>
  <cols>
    <col customWidth="1" min="1" max="2" width="12.5"/>
    <col customWidth="1" min="3" max="3" width="14.88"/>
    <col customWidth="1" min="4" max="4" width="12.5"/>
    <col customWidth="1" min="5" max="5" width="40.25"/>
    <col customWidth="1" min="6" max="6" width="12.5"/>
  </cols>
  <sheetData>
    <row r="1" ht="24.0" customHeight="1">
      <c r="B1" s="248" t="s">
        <v>218</v>
      </c>
      <c r="C1" s="5"/>
      <c r="D1" s="5"/>
      <c r="E1" s="5"/>
      <c r="F1" s="6"/>
    </row>
    <row r="2" ht="12.75" customHeight="1">
      <c r="B2" s="249"/>
      <c r="C2" s="249"/>
      <c r="D2" s="249"/>
      <c r="E2" s="249"/>
      <c r="F2" s="249"/>
    </row>
    <row r="3" ht="12.75" customHeight="1">
      <c r="B3" s="250" t="s">
        <v>219</v>
      </c>
      <c r="C3" s="5"/>
      <c r="D3" s="251"/>
      <c r="E3" s="252" t="s">
        <v>220</v>
      </c>
      <c r="F3" s="253" t="s">
        <v>221</v>
      </c>
    </row>
    <row r="4" ht="12.75" customHeight="1">
      <c r="B4" s="254" t="s">
        <v>222</v>
      </c>
      <c r="C4" s="255" t="s">
        <v>50</v>
      </c>
      <c r="D4" s="256" t="s">
        <v>63</v>
      </c>
      <c r="E4" s="257" t="s">
        <v>223</v>
      </c>
      <c r="F4" s="258">
        <v>0.25</v>
      </c>
    </row>
    <row r="5" ht="12.75" customHeight="1">
      <c r="B5" s="259"/>
      <c r="C5" s="65"/>
      <c r="D5" s="260" t="s">
        <v>224</v>
      </c>
      <c r="E5" s="261" t="s">
        <v>225</v>
      </c>
      <c r="F5" s="262">
        <v>0.15</v>
      </c>
    </row>
    <row r="6" ht="12.75" customHeight="1">
      <c r="B6" s="259"/>
      <c r="C6" s="46"/>
      <c r="D6" s="260" t="s">
        <v>226</v>
      </c>
      <c r="E6" s="261" t="s">
        <v>227</v>
      </c>
      <c r="F6" s="262">
        <v>0.1</v>
      </c>
    </row>
    <row r="7" ht="12.75" customHeight="1">
      <c r="B7" s="259"/>
      <c r="C7" s="263" t="s">
        <v>51</v>
      </c>
      <c r="D7" s="260" t="s">
        <v>228</v>
      </c>
      <c r="E7" s="261" t="s">
        <v>229</v>
      </c>
      <c r="F7" s="262">
        <v>0.25</v>
      </c>
    </row>
    <row r="8" ht="12.75" customHeight="1">
      <c r="B8" s="264"/>
      <c r="C8" s="46"/>
      <c r="D8" s="260" t="s">
        <v>64</v>
      </c>
      <c r="E8" s="261" t="s">
        <v>230</v>
      </c>
      <c r="F8" s="262">
        <v>0.15</v>
      </c>
    </row>
    <row r="9" ht="12.75" customHeight="1">
      <c r="B9" s="265" t="s">
        <v>231</v>
      </c>
      <c r="C9" s="263" t="s">
        <v>53</v>
      </c>
      <c r="D9" s="260" t="s">
        <v>65</v>
      </c>
      <c r="E9" s="261" t="s">
        <v>232</v>
      </c>
      <c r="F9" s="266" t="s">
        <v>233</v>
      </c>
    </row>
    <row r="10" ht="12.75" customHeight="1">
      <c r="B10" s="259"/>
      <c r="C10" s="46"/>
      <c r="D10" s="260" t="s">
        <v>234</v>
      </c>
      <c r="E10" s="261" t="s">
        <v>235</v>
      </c>
      <c r="F10" s="266" t="s">
        <v>233</v>
      </c>
    </row>
    <row r="11" ht="12.75" customHeight="1">
      <c r="B11" s="259"/>
      <c r="C11" s="263" t="s">
        <v>54</v>
      </c>
      <c r="D11" s="260" t="s">
        <v>66</v>
      </c>
      <c r="E11" s="261" t="s">
        <v>236</v>
      </c>
      <c r="F11" s="266" t="s">
        <v>233</v>
      </c>
    </row>
    <row r="12" ht="12.75" customHeight="1">
      <c r="B12" s="259"/>
      <c r="C12" s="46"/>
      <c r="D12" s="260" t="s">
        <v>237</v>
      </c>
      <c r="E12" s="261" t="s">
        <v>238</v>
      </c>
      <c r="F12" s="266" t="s">
        <v>233</v>
      </c>
    </row>
    <row r="13" ht="12.75" customHeight="1">
      <c r="B13" s="259"/>
      <c r="C13" s="263" t="s">
        <v>55</v>
      </c>
      <c r="D13" s="260" t="s">
        <v>67</v>
      </c>
      <c r="E13" s="261" t="s">
        <v>239</v>
      </c>
      <c r="F13" s="266" t="s">
        <v>233</v>
      </c>
    </row>
    <row r="14" ht="12.75" customHeight="1">
      <c r="B14" s="267"/>
      <c r="C14" s="268"/>
      <c r="D14" s="269" t="s">
        <v>240</v>
      </c>
      <c r="E14" s="270" t="s">
        <v>241</v>
      </c>
      <c r="F14" s="271" t="s">
        <v>233</v>
      </c>
    </row>
    <row r="15" ht="49.5" customHeight="1">
      <c r="B15" s="272" t="s">
        <v>242</v>
      </c>
      <c r="C15" s="35"/>
      <c r="D15" s="35"/>
      <c r="E15" s="35"/>
      <c r="F15" s="3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1.0"/>
  </cols>
  <sheetData>
    <row r="1" ht="14.25" customHeight="1"/>
    <row r="2" ht="14.25" customHeight="1">
      <c r="B2" s="273"/>
      <c r="C2" s="274" t="s">
        <v>243</v>
      </c>
    </row>
    <row r="3" ht="14.25" customHeight="1">
      <c r="B3" s="273"/>
      <c r="C3" s="275"/>
      <c r="G3" s="273"/>
      <c r="H3" s="273"/>
      <c r="I3" s="273"/>
      <c r="J3" s="273"/>
      <c r="K3" s="273"/>
      <c r="L3" s="273"/>
    </row>
    <row r="4" ht="14.25" customHeight="1">
      <c r="B4" s="276" t="s">
        <v>244</v>
      </c>
      <c r="C4" s="277"/>
      <c r="D4" s="278" t="s">
        <v>245</v>
      </c>
      <c r="E4" s="83"/>
      <c r="F4" s="83"/>
      <c r="G4" s="277"/>
      <c r="H4" s="278" t="s">
        <v>246</v>
      </c>
      <c r="I4" s="83"/>
      <c r="J4" s="277"/>
      <c r="K4" s="278" t="s">
        <v>247</v>
      </c>
      <c r="L4" s="84"/>
    </row>
    <row r="5" ht="14.25" customHeight="1">
      <c r="B5" s="279"/>
      <c r="C5" s="280"/>
      <c r="D5" s="281"/>
      <c r="E5" s="282"/>
      <c r="F5" s="282"/>
      <c r="G5" s="280"/>
      <c r="H5" s="283"/>
      <c r="I5" s="282"/>
      <c r="J5" s="280"/>
      <c r="K5" s="283"/>
      <c r="L5" s="284"/>
    </row>
    <row r="6" ht="14.25" customHeight="1">
      <c r="B6" s="273"/>
      <c r="C6" s="285"/>
      <c r="G6" s="273"/>
      <c r="H6" s="273"/>
      <c r="I6" s="273"/>
      <c r="J6" s="273"/>
      <c r="K6" s="273"/>
      <c r="L6" s="273"/>
    </row>
    <row r="7" ht="14.25" customHeight="1">
      <c r="B7" s="273"/>
      <c r="C7" s="285"/>
      <c r="G7" s="273"/>
      <c r="H7" s="273"/>
      <c r="I7" s="273"/>
      <c r="J7" s="273"/>
      <c r="K7" s="273"/>
      <c r="L7" s="273"/>
    </row>
    <row r="8" ht="14.25" customHeight="1">
      <c r="B8" s="286" t="s">
        <v>248</v>
      </c>
      <c r="C8" s="2"/>
      <c r="D8" s="2"/>
      <c r="E8" s="3"/>
      <c r="F8" s="286" t="s">
        <v>249</v>
      </c>
      <c r="G8" s="2"/>
      <c r="H8" s="2"/>
      <c r="I8" s="3"/>
      <c r="J8" s="286" t="s">
        <v>250</v>
      </c>
      <c r="K8" s="2"/>
      <c r="L8" s="3"/>
    </row>
    <row r="9" ht="14.25" customHeight="1">
      <c r="B9" s="287"/>
      <c r="E9" s="8"/>
      <c r="F9" s="288"/>
      <c r="I9" s="8"/>
      <c r="J9" s="288"/>
      <c r="L9" s="8"/>
    </row>
    <row r="10" ht="14.25" customHeight="1">
      <c r="B10" s="287"/>
      <c r="E10" s="8"/>
      <c r="F10" s="288"/>
      <c r="I10" s="8"/>
      <c r="J10" s="288"/>
      <c r="L10" s="8"/>
    </row>
    <row r="11" ht="14.25" customHeight="1">
      <c r="B11" s="287"/>
      <c r="E11" s="8"/>
      <c r="F11" s="288"/>
      <c r="I11" s="8"/>
      <c r="J11" s="288"/>
      <c r="L11" s="8"/>
    </row>
    <row r="12" ht="14.25" customHeight="1">
      <c r="B12" s="287"/>
      <c r="E12" s="8"/>
      <c r="F12" s="288"/>
      <c r="I12" s="8"/>
      <c r="J12" s="288"/>
      <c r="L12" s="8"/>
    </row>
    <row r="13" ht="14.25" customHeight="1">
      <c r="B13" s="289" t="s">
        <v>251</v>
      </c>
      <c r="E13" s="8"/>
      <c r="F13" s="289" t="s">
        <v>252</v>
      </c>
      <c r="I13" s="8"/>
      <c r="J13" s="289" t="s">
        <v>253</v>
      </c>
      <c r="L13" s="8"/>
    </row>
    <row r="14" ht="14.25" customHeight="1">
      <c r="B14" s="289" t="s">
        <v>254</v>
      </c>
      <c r="E14" s="8"/>
      <c r="F14" s="289" t="s">
        <v>255</v>
      </c>
      <c r="I14" s="8"/>
      <c r="J14" s="289" t="s">
        <v>256</v>
      </c>
      <c r="L14" s="8"/>
    </row>
    <row r="15" ht="14.25" customHeight="1">
      <c r="B15" s="290"/>
      <c r="C15" s="11"/>
      <c r="D15" s="11"/>
      <c r="E15" s="12"/>
      <c r="F15" s="291"/>
      <c r="G15" s="11"/>
      <c r="H15" s="11"/>
      <c r="I15" s="12"/>
      <c r="J15" s="290"/>
      <c r="K15" s="11"/>
      <c r="L15" s="12"/>
    </row>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3">
    <mergeCell ref="H5:J5"/>
    <mergeCell ref="K5:L5"/>
    <mergeCell ref="C2:L2"/>
    <mergeCell ref="B4:C4"/>
    <mergeCell ref="D4:G4"/>
    <mergeCell ref="H4:J4"/>
    <mergeCell ref="K4:L4"/>
    <mergeCell ref="B5:C5"/>
    <mergeCell ref="D5:G5"/>
    <mergeCell ref="F10:I10"/>
    <mergeCell ref="J10:L10"/>
    <mergeCell ref="B8:E8"/>
    <mergeCell ref="F8:I8"/>
    <mergeCell ref="J8:L8"/>
    <mergeCell ref="B9:E9"/>
    <mergeCell ref="F9:I9"/>
    <mergeCell ref="J9:L9"/>
    <mergeCell ref="B10:E10"/>
    <mergeCell ref="F13:I13"/>
    <mergeCell ref="J13:L13"/>
    <mergeCell ref="B14:E14"/>
    <mergeCell ref="F14:I14"/>
    <mergeCell ref="J14:L14"/>
    <mergeCell ref="B15:E15"/>
    <mergeCell ref="F15:I15"/>
    <mergeCell ref="J15:L15"/>
    <mergeCell ref="B11:E11"/>
    <mergeCell ref="F11:I11"/>
    <mergeCell ref="J11:L11"/>
    <mergeCell ref="B12:E12"/>
    <mergeCell ref="F12:I12"/>
    <mergeCell ref="J12:L12"/>
    <mergeCell ref="B13:E1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9.38"/>
  </cols>
  <sheetData>
    <row r="2" ht="15.0" customHeight="1">
      <c r="B2" s="244" t="s">
        <v>257</v>
      </c>
      <c r="E2" s="244" t="s">
        <v>258</v>
      </c>
    </row>
    <row r="3" ht="15.0" customHeight="1">
      <c r="B3" s="244" t="s">
        <v>259</v>
      </c>
      <c r="E3" s="244" t="s">
        <v>56</v>
      </c>
    </row>
    <row r="4" ht="15.0" customHeight="1">
      <c r="B4" s="244" t="s">
        <v>68</v>
      </c>
      <c r="E4" s="244" t="s">
        <v>260</v>
      </c>
    </row>
    <row r="5" ht="15.0" customHeight="1">
      <c r="B5" s="244" t="s">
        <v>261</v>
      </c>
    </row>
    <row r="8" ht="15.0" customHeight="1">
      <c r="B8" s="244" t="s">
        <v>262</v>
      </c>
    </row>
    <row r="9" ht="15.0" customHeight="1">
      <c r="B9" s="244" t="s">
        <v>263</v>
      </c>
    </row>
    <row r="10" ht="15.0" customHeight="1">
      <c r="B10" s="244" t="s">
        <v>264</v>
      </c>
    </row>
    <row r="13" ht="15.0" customHeight="1">
      <c r="B13" s="244" t="s">
        <v>265</v>
      </c>
    </row>
    <row r="14" ht="15.0" customHeight="1">
      <c r="B14" s="244" t="s">
        <v>60</v>
      </c>
    </row>
    <row r="15" ht="15.0" customHeight="1">
      <c r="B15" s="244" t="s">
        <v>266</v>
      </c>
    </row>
    <row r="16" ht="15.0" customHeight="1">
      <c r="B16" s="244" t="s">
        <v>267</v>
      </c>
    </row>
    <row r="17" ht="15.0" customHeight="1">
      <c r="B17" s="244" t="s">
        <v>268</v>
      </c>
    </row>
    <row r="18" ht="15.0" customHeight="1">
      <c r="B18" s="244" t="s">
        <v>269</v>
      </c>
    </row>
    <row r="19" ht="15.0" customHeight="1">
      <c r="B19" s="244" t="s">
        <v>270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