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JONATHAN\Downloads\"/>
    </mc:Choice>
  </mc:AlternateContent>
  <xr:revisionPtr revIDLastSave="0" documentId="13_ncr:1_{656286C4-B6E7-4ED4-AE4F-CC4259655295}" xr6:coauthVersionLast="47" xr6:coauthVersionMax="47" xr10:uidLastSave="{00000000-0000-0000-0000-000000000000}"/>
  <bookViews>
    <workbookView xWindow="-120" yWindow="-120" windowWidth="20730" windowHeight="11040" xr2:uid="{00000000-000D-0000-FFFF-FFFF00000000}"/>
  </bookViews>
  <sheets>
    <sheet name="Mapa final" sheetId="1" r:id="rId1"/>
    <sheet name="Intructivo" sheetId="2"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8" state="hidden" r:id="rId8"/>
    <sheet name="Opciones Tratamiento" sheetId="9" state="hidden" r:id="rId9"/>
    <sheet name="Hoja1" sheetId="10" state="hidden" r:id="rId10"/>
  </sheets>
  <externalReferences>
    <externalReference r:id="rId11"/>
  </externalReferences>
  <calcPr calcId="181029"/>
</workbook>
</file>

<file path=xl/calcChain.xml><?xml version="1.0" encoding="utf-8"?>
<calcChain xmlns="http://schemas.openxmlformats.org/spreadsheetml/2006/main">
  <c r="Q25" i="1" l="1"/>
  <c r="Q24" i="1"/>
  <c r="L10" i="3"/>
  <c r="L16" i="1"/>
  <c r="T25" i="1"/>
  <c r="T24" i="1"/>
  <c r="T20" i="1"/>
  <c r="Q20" i="1"/>
  <c r="T19" i="1"/>
  <c r="Q19" i="1"/>
  <c r="AB19" i="1" s="1"/>
  <c r="AA19" i="1" s="1"/>
  <c r="X24" i="1" l="1"/>
  <c r="AB24" i="1"/>
  <c r="AA24" i="1" s="1"/>
  <c r="AB20" i="1"/>
  <c r="AA20" i="1" s="1"/>
  <c r="X20" i="1"/>
  <c r="X19" i="1"/>
  <c r="Y24" i="1" l="1"/>
  <c r="AC24" i="1" s="1"/>
  <c r="Z24" i="1"/>
  <c r="X25" i="1" s="1"/>
  <c r="AB25" i="1"/>
  <c r="AA25" i="1" s="1"/>
  <c r="Y20" i="1"/>
  <c r="AC20" i="1" s="1"/>
  <c r="Z20" i="1"/>
  <c r="Y19" i="1"/>
  <c r="AC19" i="1" s="1"/>
  <c r="Z19" i="1"/>
  <c r="Y25" i="1" l="1"/>
  <c r="AC25" i="1" s="1"/>
  <c r="Z25" i="1"/>
  <c r="F221" i="6" l="1"/>
  <c r="B221" i="6" a="1"/>
  <c r="B221" i="6" s="1"/>
  <c r="F220" i="6"/>
  <c r="F219" i="6"/>
  <c r="F218" i="6"/>
  <c r="F217" i="6"/>
  <c r="F216" i="6"/>
  <c r="F215" i="6"/>
  <c r="F214" i="6"/>
  <c r="F213" i="6"/>
  <c r="F212" i="6"/>
  <c r="F211" i="6"/>
  <c r="H210" i="6"/>
  <c r="F210" i="6"/>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AM51" i="4"/>
  <c r="AL51" i="4"/>
  <c r="AK51" i="4"/>
  <c r="AG51" i="4"/>
  <c r="AF51" i="4"/>
  <c r="AE51" i="4"/>
  <c r="AA51" i="4"/>
  <c r="Z51" i="4"/>
  <c r="Y51" i="4"/>
  <c r="U51" i="4"/>
  <c r="T51" i="4"/>
  <c r="S51" i="4"/>
  <c r="O51" i="4"/>
  <c r="N51" i="4"/>
  <c r="M51" i="4"/>
  <c r="AM50" i="4"/>
  <c r="AL50" i="4"/>
  <c r="AK50" i="4"/>
  <c r="AG50" i="4"/>
  <c r="AF50" i="4"/>
  <c r="AE50" i="4"/>
  <c r="AA50" i="4"/>
  <c r="Z50" i="4"/>
  <c r="Y50" i="4"/>
  <c r="U50" i="4"/>
  <c r="T50" i="4"/>
  <c r="S50" i="4"/>
  <c r="O50" i="4"/>
  <c r="N50" i="4"/>
  <c r="M50" i="4"/>
  <c r="AM49" i="4"/>
  <c r="AL49" i="4"/>
  <c r="AJ49" i="4"/>
  <c r="AG49" i="4"/>
  <c r="AF49" i="4"/>
  <c r="AD49" i="4"/>
  <c r="AA49" i="4"/>
  <c r="Z49" i="4"/>
  <c r="X49" i="4"/>
  <c r="U49" i="4"/>
  <c r="T49" i="4"/>
  <c r="R49" i="4"/>
  <c r="O49" i="4"/>
  <c r="N49" i="4"/>
  <c r="L49" i="4"/>
  <c r="AM48" i="4"/>
  <c r="AL48" i="4"/>
  <c r="AK48" i="4"/>
  <c r="AG48" i="4"/>
  <c r="AF48" i="4"/>
  <c r="AE48" i="4"/>
  <c r="AA48" i="4"/>
  <c r="Z48" i="4"/>
  <c r="Y48" i="4"/>
  <c r="U48" i="4"/>
  <c r="T48" i="4"/>
  <c r="S48" i="4"/>
  <c r="O48" i="4"/>
  <c r="N48" i="4"/>
  <c r="M48" i="4"/>
  <c r="AK47" i="4"/>
  <c r="AJ47" i="4"/>
  <c r="AI47" i="4"/>
  <c r="AE47" i="4"/>
  <c r="AD47" i="4"/>
  <c r="AC47" i="4"/>
  <c r="Y47" i="4"/>
  <c r="X47" i="4"/>
  <c r="W47" i="4"/>
  <c r="S47" i="4"/>
  <c r="R47" i="4"/>
  <c r="Q47" i="4"/>
  <c r="M47" i="4"/>
  <c r="L47" i="4"/>
  <c r="K47" i="4"/>
  <c r="AM46" i="4"/>
  <c r="AL46" i="4"/>
  <c r="AK46" i="4"/>
  <c r="AG46" i="4"/>
  <c r="AF46" i="4"/>
  <c r="AE46" i="4"/>
  <c r="AA46" i="4"/>
  <c r="Z46" i="4"/>
  <c r="Y46" i="4"/>
  <c r="U46" i="4"/>
  <c r="T46" i="4"/>
  <c r="S46" i="4"/>
  <c r="O46" i="4"/>
  <c r="N46" i="4"/>
  <c r="M46"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AM41" i="4"/>
  <c r="AL41" i="4"/>
  <c r="AK41" i="4"/>
  <c r="AG41" i="4"/>
  <c r="AF41" i="4"/>
  <c r="AE41" i="4"/>
  <c r="AA41" i="4"/>
  <c r="Z41" i="4"/>
  <c r="Y41" i="4"/>
  <c r="U41" i="4"/>
  <c r="T41" i="4"/>
  <c r="S41" i="4"/>
  <c r="O41" i="4"/>
  <c r="N41" i="4"/>
  <c r="M41" i="4"/>
  <c r="AM40" i="4"/>
  <c r="AL40" i="4"/>
  <c r="AK40" i="4"/>
  <c r="AG40" i="4"/>
  <c r="AF40" i="4"/>
  <c r="AE40" i="4"/>
  <c r="AA40" i="4"/>
  <c r="Z40" i="4"/>
  <c r="Y40" i="4"/>
  <c r="U40" i="4"/>
  <c r="T40" i="4"/>
  <c r="S40" i="4"/>
  <c r="O40" i="4"/>
  <c r="N40" i="4"/>
  <c r="M40" i="4"/>
  <c r="AM39" i="4"/>
  <c r="AL39" i="4"/>
  <c r="AJ39" i="4"/>
  <c r="AG39" i="4"/>
  <c r="AF39" i="4"/>
  <c r="AD39" i="4"/>
  <c r="AA39" i="4"/>
  <c r="Z39" i="4"/>
  <c r="X39" i="4"/>
  <c r="U39" i="4"/>
  <c r="T39" i="4"/>
  <c r="R39" i="4"/>
  <c r="O39" i="4"/>
  <c r="N39" i="4"/>
  <c r="L39" i="4"/>
  <c r="AM38" i="4"/>
  <c r="AL38" i="4"/>
  <c r="AK38" i="4"/>
  <c r="AG38" i="4"/>
  <c r="AF38" i="4"/>
  <c r="AE38" i="4"/>
  <c r="AA38" i="4"/>
  <c r="Z38" i="4"/>
  <c r="Y38" i="4"/>
  <c r="U38" i="4"/>
  <c r="T38" i="4"/>
  <c r="S38" i="4"/>
  <c r="O38" i="4"/>
  <c r="N38" i="4"/>
  <c r="M38" i="4"/>
  <c r="AK37" i="4"/>
  <c r="AJ37" i="4"/>
  <c r="AI37" i="4"/>
  <c r="AE37" i="4"/>
  <c r="AD37" i="4"/>
  <c r="AC37" i="4"/>
  <c r="Y37" i="4"/>
  <c r="X37" i="4"/>
  <c r="W37" i="4"/>
  <c r="S37" i="4"/>
  <c r="R37" i="4"/>
  <c r="Q37" i="4"/>
  <c r="M37" i="4"/>
  <c r="L37" i="4"/>
  <c r="K37" i="4"/>
  <c r="AM36" i="4"/>
  <c r="AL36" i="4"/>
  <c r="AK36" i="4"/>
  <c r="AG36" i="4"/>
  <c r="AF36" i="4"/>
  <c r="AE36" i="4"/>
  <c r="AA36" i="4"/>
  <c r="Z36" i="4"/>
  <c r="Y36" i="4"/>
  <c r="U36" i="4"/>
  <c r="T36" i="4"/>
  <c r="S36" i="4"/>
  <c r="O36" i="4"/>
  <c r="N36" i="4"/>
  <c r="M36"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AM31" i="4"/>
  <c r="AL31" i="4"/>
  <c r="AK31" i="4"/>
  <c r="AG31" i="4"/>
  <c r="AF31" i="4"/>
  <c r="AE31" i="4"/>
  <c r="AA31" i="4"/>
  <c r="Z31" i="4"/>
  <c r="Y31" i="4"/>
  <c r="U31" i="4"/>
  <c r="T31" i="4"/>
  <c r="S31" i="4"/>
  <c r="O31" i="4"/>
  <c r="N31" i="4"/>
  <c r="M31" i="4"/>
  <c r="AM30" i="4"/>
  <c r="AL30" i="4"/>
  <c r="AK30" i="4"/>
  <c r="AG30" i="4"/>
  <c r="AF30" i="4"/>
  <c r="AE30" i="4"/>
  <c r="AA30" i="4"/>
  <c r="Z30" i="4"/>
  <c r="Y30" i="4"/>
  <c r="U30" i="4"/>
  <c r="T30" i="4"/>
  <c r="S30" i="4"/>
  <c r="O30" i="4"/>
  <c r="N30" i="4"/>
  <c r="M30" i="4"/>
  <c r="AM29" i="4"/>
  <c r="AL29" i="4"/>
  <c r="AJ29" i="4"/>
  <c r="AG29" i="4"/>
  <c r="AF29" i="4"/>
  <c r="AD29" i="4"/>
  <c r="AA29" i="4"/>
  <c r="Z29" i="4"/>
  <c r="X29" i="4"/>
  <c r="U29" i="4"/>
  <c r="T29" i="4"/>
  <c r="R29" i="4"/>
  <c r="O29" i="4"/>
  <c r="N29" i="4"/>
  <c r="L29" i="4"/>
  <c r="AM28" i="4"/>
  <c r="AL28" i="4"/>
  <c r="AK28" i="4"/>
  <c r="AG28" i="4"/>
  <c r="AF28" i="4"/>
  <c r="AE28" i="4"/>
  <c r="AA28" i="4"/>
  <c r="Z28" i="4"/>
  <c r="Y28" i="4"/>
  <c r="U28" i="4"/>
  <c r="T28" i="4"/>
  <c r="S28" i="4"/>
  <c r="O28" i="4"/>
  <c r="N28" i="4"/>
  <c r="M28" i="4"/>
  <c r="AK27" i="4"/>
  <c r="AJ27" i="4"/>
  <c r="AI27" i="4"/>
  <c r="AE27" i="4"/>
  <c r="AD27" i="4"/>
  <c r="AC27" i="4"/>
  <c r="Y27" i="4"/>
  <c r="X27" i="4"/>
  <c r="W27" i="4"/>
  <c r="S27" i="4"/>
  <c r="R27" i="4"/>
  <c r="Q27" i="4"/>
  <c r="M27" i="4"/>
  <c r="L27" i="4"/>
  <c r="K27" i="4"/>
  <c r="AM26" i="4"/>
  <c r="AL26" i="4"/>
  <c r="AK26" i="4"/>
  <c r="AG26" i="4"/>
  <c r="AF26" i="4"/>
  <c r="AE26" i="4"/>
  <c r="AA26" i="4"/>
  <c r="Z26" i="4"/>
  <c r="Y26" i="4"/>
  <c r="U26" i="4"/>
  <c r="T26" i="4"/>
  <c r="S26" i="4"/>
  <c r="O26" i="4"/>
  <c r="N26" i="4"/>
  <c r="M26"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AM21" i="4"/>
  <c r="AL21" i="4"/>
  <c r="AK21" i="4"/>
  <c r="AG21" i="4"/>
  <c r="AF21" i="4"/>
  <c r="AE21" i="4"/>
  <c r="AA21" i="4"/>
  <c r="Z21" i="4"/>
  <c r="Y21" i="4"/>
  <c r="U21" i="4"/>
  <c r="T21" i="4"/>
  <c r="S21" i="4"/>
  <c r="O21" i="4"/>
  <c r="N21" i="4"/>
  <c r="M21" i="4"/>
  <c r="AM20" i="4"/>
  <c r="AL20" i="4"/>
  <c r="AK20" i="4"/>
  <c r="AG20" i="4"/>
  <c r="AF20" i="4"/>
  <c r="AE20" i="4"/>
  <c r="AA20" i="4"/>
  <c r="Z20" i="4"/>
  <c r="Y20" i="4"/>
  <c r="U20" i="4"/>
  <c r="T20" i="4"/>
  <c r="S20" i="4"/>
  <c r="O20" i="4"/>
  <c r="N20" i="4"/>
  <c r="M20" i="4"/>
  <c r="AM19" i="4"/>
  <c r="AL19" i="4"/>
  <c r="AJ19" i="4"/>
  <c r="AG19" i="4"/>
  <c r="AF19" i="4"/>
  <c r="AD19" i="4"/>
  <c r="AA19" i="4"/>
  <c r="Z19" i="4"/>
  <c r="X19" i="4"/>
  <c r="U19" i="4"/>
  <c r="T19" i="4"/>
  <c r="R19" i="4"/>
  <c r="O19" i="4"/>
  <c r="N19" i="4"/>
  <c r="L19" i="4"/>
  <c r="AM18" i="4"/>
  <c r="AL18" i="4"/>
  <c r="AK18" i="4"/>
  <c r="AG18" i="4"/>
  <c r="AF18" i="4"/>
  <c r="AE18" i="4"/>
  <c r="AA18" i="4"/>
  <c r="Z18" i="4"/>
  <c r="Y18" i="4"/>
  <c r="U18" i="4"/>
  <c r="T18" i="4"/>
  <c r="S18" i="4"/>
  <c r="O18" i="4"/>
  <c r="N18" i="4"/>
  <c r="M18" i="4"/>
  <c r="AK17" i="4"/>
  <c r="AJ17" i="4"/>
  <c r="AI17" i="4"/>
  <c r="AE17" i="4"/>
  <c r="AD17" i="4"/>
  <c r="AC17" i="4"/>
  <c r="Y17" i="4"/>
  <c r="X17" i="4"/>
  <c r="W17" i="4"/>
  <c r="S17" i="4"/>
  <c r="R17" i="4"/>
  <c r="Q17" i="4"/>
  <c r="M17" i="4"/>
  <c r="L17" i="4"/>
  <c r="K17" i="4"/>
  <c r="AM16" i="4"/>
  <c r="AL16" i="4"/>
  <c r="AK16" i="4"/>
  <c r="AG16" i="4"/>
  <c r="AF16" i="4"/>
  <c r="AE16" i="4"/>
  <c r="AA16" i="4"/>
  <c r="Z16" i="4"/>
  <c r="Y16" i="4"/>
  <c r="U16" i="4"/>
  <c r="T16" i="4"/>
  <c r="S16" i="4"/>
  <c r="O16" i="4"/>
  <c r="N16" i="4"/>
  <c r="M16"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L15" i="4"/>
  <c r="K15" i="4"/>
  <c r="J15"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AM11" i="4"/>
  <c r="AL11" i="4"/>
  <c r="AK11" i="4"/>
  <c r="AG11" i="4"/>
  <c r="AF11" i="4"/>
  <c r="AE11" i="4"/>
  <c r="AA11" i="4"/>
  <c r="Z11" i="4"/>
  <c r="Y11" i="4"/>
  <c r="U11" i="4"/>
  <c r="T11" i="4"/>
  <c r="S11" i="4"/>
  <c r="O11" i="4"/>
  <c r="N11" i="4"/>
  <c r="M11" i="4"/>
  <c r="AM10" i="4"/>
  <c r="AL10" i="4"/>
  <c r="AK10" i="4"/>
  <c r="AG10" i="4"/>
  <c r="AF10" i="4"/>
  <c r="AE10" i="4"/>
  <c r="AA10" i="4"/>
  <c r="Z10" i="4"/>
  <c r="Y10" i="4"/>
  <c r="U10" i="4"/>
  <c r="T10" i="4"/>
  <c r="S10" i="4"/>
  <c r="O10" i="4"/>
  <c r="N10" i="4"/>
  <c r="M10" i="4"/>
  <c r="AM9" i="4"/>
  <c r="AL9" i="4"/>
  <c r="AJ9" i="4"/>
  <c r="AG9" i="4"/>
  <c r="AF9" i="4"/>
  <c r="AD9" i="4"/>
  <c r="AA9" i="4"/>
  <c r="Z9" i="4"/>
  <c r="X9" i="4"/>
  <c r="U9" i="4"/>
  <c r="T9" i="4"/>
  <c r="R9" i="4"/>
  <c r="O9" i="4"/>
  <c r="N9" i="4"/>
  <c r="L9" i="4"/>
  <c r="AM8" i="4"/>
  <c r="AL8" i="4"/>
  <c r="AK8" i="4"/>
  <c r="AG8" i="4"/>
  <c r="AF8" i="4"/>
  <c r="AE8" i="4"/>
  <c r="AA8" i="4"/>
  <c r="Z8" i="4"/>
  <c r="Y8" i="4"/>
  <c r="U8" i="4"/>
  <c r="T8" i="4"/>
  <c r="S8" i="4"/>
  <c r="O8" i="4"/>
  <c r="N8" i="4"/>
  <c r="M8" i="4"/>
  <c r="AK7" i="4"/>
  <c r="AJ7" i="4"/>
  <c r="AI7" i="4"/>
  <c r="AE7" i="4"/>
  <c r="AD7" i="4"/>
  <c r="AC7" i="4"/>
  <c r="Y7" i="4"/>
  <c r="X7" i="4"/>
  <c r="W7" i="4"/>
  <c r="S7" i="4"/>
  <c r="R7" i="4"/>
  <c r="Q7" i="4"/>
  <c r="M7" i="4"/>
  <c r="L7" i="4"/>
  <c r="K7" i="4"/>
  <c r="AM6" i="4"/>
  <c r="AL6" i="4"/>
  <c r="AK6" i="4"/>
  <c r="AG6" i="4"/>
  <c r="AF6" i="4"/>
  <c r="AE6" i="4"/>
  <c r="AA6" i="4"/>
  <c r="Z6" i="4"/>
  <c r="Y6" i="4"/>
  <c r="U6" i="4"/>
  <c r="T6" i="4"/>
  <c r="S6" i="4"/>
  <c r="O6" i="4"/>
  <c r="N6" i="4"/>
  <c r="M6" i="4"/>
  <c r="AL44" i="3"/>
  <c r="AJ44" i="3"/>
  <c r="AH44" i="3"/>
  <c r="AF44" i="3"/>
  <c r="AD44" i="3"/>
  <c r="AB44" i="3"/>
  <c r="Z44" i="3"/>
  <c r="X44" i="3"/>
  <c r="V44" i="3"/>
  <c r="T44" i="3"/>
  <c r="R44" i="3"/>
  <c r="P44" i="3"/>
  <c r="N44" i="3"/>
  <c r="L44" i="3"/>
  <c r="J44" i="3"/>
  <c r="AL42" i="3"/>
  <c r="AJ42" i="3"/>
  <c r="AH42" i="3"/>
  <c r="AF42" i="3"/>
  <c r="AD42" i="3"/>
  <c r="AB42" i="3"/>
  <c r="Z42" i="3"/>
  <c r="X42" i="3"/>
  <c r="V42" i="3"/>
  <c r="T42" i="3"/>
  <c r="R42" i="3"/>
  <c r="P42" i="3"/>
  <c r="N42" i="3"/>
  <c r="L42" i="3"/>
  <c r="J42" i="3"/>
  <c r="AL36" i="3"/>
  <c r="AJ36" i="3"/>
  <c r="AH36" i="3"/>
  <c r="AF36" i="3"/>
  <c r="AD36" i="3"/>
  <c r="AB36" i="3"/>
  <c r="Z36" i="3"/>
  <c r="X36" i="3"/>
  <c r="V36" i="3"/>
  <c r="T36" i="3"/>
  <c r="R36" i="3"/>
  <c r="P36" i="3"/>
  <c r="N36" i="3"/>
  <c r="L36" i="3"/>
  <c r="J36" i="3"/>
  <c r="AL34" i="3"/>
  <c r="AJ34" i="3"/>
  <c r="AH34" i="3"/>
  <c r="AF34" i="3"/>
  <c r="AD34" i="3"/>
  <c r="AB34" i="3"/>
  <c r="Z34" i="3"/>
  <c r="X34" i="3"/>
  <c r="V34" i="3"/>
  <c r="T34" i="3"/>
  <c r="R34" i="3"/>
  <c r="P34" i="3"/>
  <c r="N34" i="3"/>
  <c r="L34" i="3"/>
  <c r="J34" i="3"/>
  <c r="AL28" i="3"/>
  <c r="AJ28" i="3"/>
  <c r="AH28" i="3"/>
  <c r="AF28" i="3"/>
  <c r="AD28" i="3"/>
  <c r="AB28" i="3"/>
  <c r="Z28" i="3"/>
  <c r="X28" i="3"/>
  <c r="V28" i="3"/>
  <c r="T28" i="3"/>
  <c r="R28" i="3"/>
  <c r="P28" i="3"/>
  <c r="N28" i="3"/>
  <c r="L28" i="3"/>
  <c r="J28" i="3"/>
  <c r="AL26" i="3"/>
  <c r="AJ26" i="3"/>
  <c r="AH26" i="3"/>
  <c r="AF26" i="3"/>
  <c r="AD26" i="3"/>
  <c r="AB26" i="3"/>
  <c r="Z26" i="3"/>
  <c r="X26" i="3"/>
  <c r="V26" i="3"/>
  <c r="T26" i="3"/>
  <c r="R26" i="3"/>
  <c r="P26" i="3"/>
  <c r="N26" i="3"/>
  <c r="L26" i="3"/>
  <c r="J26" i="3"/>
  <c r="AL20" i="3"/>
  <c r="AJ20" i="3"/>
  <c r="AH20" i="3"/>
  <c r="AF20" i="3"/>
  <c r="AD20" i="3"/>
  <c r="AB20" i="3"/>
  <c r="Z20" i="3"/>
  <c r="X20" i="3"/>
  <c r="V20" i="3"/>
  <c r="T20" i="3"/>
  <c r="R20" i="3"/>
  <c r="P20" i="3"/>
  <c r="N20" i="3"/>
  <c r="L20" i="3"/>
  <c r="J20" i="3"/>
  <c r="AL18" i="3"/>
  <c r="AJ18" i="3"/>
  <c r="AH18" i="3"/>
  <c r="AF18" i="3"/>
  <c r="AD18" i="3"/>
  <c r="AB18" i="3"/>
  <c r="Z18" i="3"/>
  <c r="X18" i="3"/>
  <c r="V18" i="3"/>
  <c r="T18" i="3"/>
  <c r="R18" i="3"/>
  <c r="P18" i="3"/>
  <c r="N18" i="3"/>
  <c r="L18" i="3"/>
  <c r="J18" i="3"/>
  <c r="AL12" i="3"/>
  <c r="AJ12" i="3"/>
  <c r="AH12" i="3"/>
  <c r="AF12" i="3"/>
  <c r="AD12" i="3"/>
  <c r="AB12" i="3"/>
  <c r="Z12" i="3"/>
  <c r="X12" i="3"/>
  <c r="V12" i="3"/>
  <c r="T12" i="3"/>
  <c r="R12" i="3"/>
  <c r="P12" i="3"/>
  <c r="N12" i="3"/>
  <c r="L12" i="3"/>
  <c r="J12" i="3"/>
  <c r="AL10" i="3"/>
  <c r="AJ10" i="3"/>
  <c r="AH10" i="3"/>
  <c r="AF10" i="3"/>
  <c r="AD10" i="3"/>
  <c r="AB10" i="3"/>
  <c r="Z10" i="3"/>
  <c r="X10" i="3"/>
  <c r="V10" i="3"/>
  <c r="T10" i="3"/>
  <c r="R10" i="3"/>
  <c r="P10" i="3"/>
  <c r="N10" i="3"/>
  <c r="J10" i="3"/>
  <c r="T45" i="1"/>
  <c r="Q45" i="1"/>
  <c r="H45" i="1"/>
  <c r="I45" i="1" s="1"/>
  <c r="AB44" i="1"/>
  <c r="AA44" i="1" s="1"/>
  <c r="Z44" i="1"/>
  <c r="X44" i="1"/>
  <c r="Y44" i="1" s="1"/>
  <c r="T44" i="1"/>
  <c r="H44" i="1"/>
  <c r="I44" i="1" s="1"/>
  <c r="T43" i="1"/>
  <c r="Q43" i="1"/>
  <c r="T42" i="1"/>
  <c r="Q42" i="1"/>
  <c r="X43" i="1" s="1"/>
  <c r="T41" i="1"/>
  <c r="Q41" i="1"/>
  <c r="M41" i="1"/>
  <c r="K41" i="1"/>
  <c r="L41" i="1" s="1"/>
  <c r="I41" i="1"/>
  <c r="H41" i="1"/>
  <c r="T40" i="1"/>
  <c r="Q40" i="1"/>
  <c r="AB40" i="1" s="1"/>
  <c r="AA40" i="1" s="1"/>
  <c r="H40" i="1"/>
  <c r="T39" i="1"/>
  <c r="Q39" i="1"/>
  <c r="AB39" i="1" s="1"/>
  <c r="AA39" i="1" s="1"/>
  <c r="H39" i="1"/>
  <c r="I39" i="1" s="1"/>
  <c r="T38" i="1"/>
  <c r="Q38" i="1"/>
  <c r="X37" i="1"/>
  <c r="Y37" i="1" s="1"/>
  <c r="T37" i="1"/>
  <c r="Q37" i="1"/>
  <c r="X38" i="1" s="1"/>
  <c r="X36" i="1"/>
  <c r="T36" i="1"/>
  <c r="Q36" i="1"/>
  <c r="AB37" i="1" s="1"/>
  <c r="AA37" i="1" s="1"/>
  <c r="K36" i="1"/>
  <c r="L36" i="1" s="1"/>
  <c r="M36" i="1" s="1"/>
  <c r="H36" i="1"/>
  <c r="T35" i="1"/>
  <c r="Q35" i="1"/>
  <c r="H35" i="1"/>
  <c r="AB34" i="1"/>
  <c r="AA34" i="1" s="1"/>
  <c r="X34" i="1"/>
  <c r="T34" i="1"/>
  <c r="Q34" i="1"/>
  <c r="H34" i="1"/>
  <c r="T33" i="1"/>
  <c r="Q33" i="1"/>
  <c r="T32" i="1"/>
  <c r="Q32" i="1"/>
  <c r="T31" i="1"/>
  <c r="Q31" i="1"/>
  <c r="AB31" i="1" s="1"/>
  <c r="AA31" i="1" s="1"/>
  <c r="K31" i="1"/>
  <c r="L31" i="1" s="1"/>
  <c r="I31" i="1"/>
  <c r="H31" i="1"/>
  <c r="X30" i="1"/>
  <c r="Z30" i="1" s="1"/>
  <c r="T30" i="1"/>
  <c r="Q30" i="1"/>
  <c r="AB30" i="1" s="1"/>
  <c r="AA30" i="1" s="1"/>
  <c r="H30" i="1"/>
  <c r="I30" i="1" s="1"/>
  <c r="T29" i="1"/>
  <c r="Q29" i="1"/>
  <c r="AB29" i="1" s="1"/>
  <c r="AA29" i="1" s="1"/>
  <c r="H29" i="1"/>
  <c r="I29" i="1" s="1"/>
  <c r="T28" i="1"/>
  <c r="Q28" i="1"/>
  <c r="T27" i="1"/>
  <c r="Q27" i="1"/>
  <c r="T26" i="1"/>
  <c r="Q26" i="1"/>
  <c r="K26" i="1"/>
  <c r="L26" i="1" s="1"/>
  <c r="M26" i="1" s="1"/>
  <c r="H26" i="1"/>
  <c r="T23" i="1"/>
  <c r="Q23" i="1"/>
  <c r="T22" i="1"/>
  <c r="Q22" i="1"/>
  <c r="T21" i="1"/>
  <c r="Q21" i="1"/>
  <c r="K21" i="1"/>
  <c r="L21" i="1" s="1"/>
  <c r="H21" i="1"/>
  <c r="I21" i="1" s="1"/>
  <c r="T18" i="1"/>
  <c r="Q18" i="1"/>
  <c r="T17" i="1"/>
  <c r="Q17" i="1"/>
  <c r="T16" i="1"/>
  <c r="Q16" i="1"/>
  <c r="K16" i="1"/>
  <c r="H16" i="1"/>
  <c r="I16" i="1" s="1"/>
  <c r="X16" i="1" s="1"/>
  <c r="Z43" i="1" l="1"/>
  <c r="Y43" i="1"/>
  <c r="Y30" i="1"/>
  <c r="AB36" i="1"/>
  <c r="AA36" i="1" s="1"/>
  <c r="Z37" i="1"/>
  <c r="AB38" i="1"/>
  <c r="AA38" i="1" s="1"/>
  <c r="AB43" i="1"/>
  <c r="AA43" i="1" s="1"/>
  <c r="X39" i="1"/>
  <c r="X40" i="1"/>
  <c r="AC30" i="1"/>
  <c r="J32" i="3"/>
  <c r="Z16" i="1"/>
  <c r="X17" i="1" s="1"/>
  <c r="Y16" i="1"/>
  <c r="M21" i="1"/>
  <c r="AB21" i="1" s="1"/>
  <c r="N21" i="1"/>
  <c r="M16" i="1"/>
  <c r="AB16" i="1" s="1"/>
  <c r="N16" i="1"/>
  <c r="R38" i="3"/>
  <c r="V38" i="3"/>
  <c r="V30" i="3"/>
  <c r="V22" i="3"/>
  <c r="V14" i="3"/>
  <c r="V6" i="3"/>
  <c r="AB38" i="3"/>
  <c r="AB30" i="3"/>
  <c r="AB22" i="3"/>
  <c r="AB14" i="3"/>
  <c r="AB6" i="3"/>
  <c r="J38" i="3"/>
  <c r="P30" i="3"/>
  <c r="AH22" i="3"/>
  <c r="J6" i="3"/>
  <c r="J30" i="3"/>
  <c r="P22" i="3"/>
  <c r="AH14" i="3"/>
  <c r="AH38" i="3"/>
  <c r="J22" i="3"/>
  <c r="P14" i="3"/>
  <c r="AH6" i="3"/>
  <c r="P38" i="3"/>
  <c r="AH30" i="3"/>
  <c r="J14" i="3"/>
  <c r="P6" i="3"/>
  <c r="X21" i="1"/>
  <c r="AB26" i="1"/>
  <c r="AA26" i="1" s="1"/>
  <c r="X40" i="3"/>
  <c r="X32" i="3"/>
  <c r="X24" i="3"/>
  <c r="X16" i="3"/>
  <c r="X8" i="3"/>
  <c r="AD40" i="3"/>
  <c r="AD32" i="3"/>
  <c r="AD24" i="3"/>
  <c r="AD16" i="3"/>
  <c r="AD8" i="3"/>
  <c r="L40" i="3"/>
  <c r="R32" i="3"/>
  <c r="AJ24" i="3"/>
  <c r="L8" i="3"/>
  <c r="L32" i="3"/>
  <c r="R24" i="3"/>
  <c r="AJ16" i="3"/>
  <c r="N36" i="1"/>
  <c r="I36" i="1"/>
  <c r="AJ40" i="3"/>
  <c r="L24" i="3"/>
  <c r="R16" i="3"/>
  <c r="AJ8" i="3"/>
  <c r="R40" i="3"/>
  <c r="AJ32" i="3"/>
  <c r="L16" i="3"/>
  <c r="R8" i="3"/>
  <c r="X42" i="1"/>
  <c r="X41" i="1"/>
  <c r="AB42" i="1"/>
  <c r="AA42" i="1" s="1"/>
  <c r="AB41" i="1"/>
  <c r="AA41" i="1" s="1"/>
  <c r="I34" i="1"/>
  <c r="Z34" i="1"/>
  <c r="Y34" i="1"/>
  <c r="AC34" i="1" s="1"/>
  <c r="AB35" i="1"/>
  <c r="AA35" i="1" s="1"/>
  <c r="X35" i="1"/>
  <c r="AJ11" i="4"/>
  <c r="Z30" i="3"/>
  <c r="Z36" i="1"/>
  <c r="Y36" i="1"/>
  <c r="Y38" i="1"/>
  <c r="Z38" i="1"/>
  <c r="N31" i="1"/>
  <c r="M31" i="1"/>
  <c r="AH8" i="3"/>
  <c r="AB33" i="1"/>
  <c r="AA33" i="1" s="1"/>
  <c r="X33" i="1"/>
  <c r="AB32" i="1"/>
  <c r="AA32" i="1" s="1"/>
  <c r="X32" i="1"/>
  <c r="Z39" i="1"/>
  <c r="Y39" i="1"/>
  <c r="AC39" i="1" s="1"/>
  <c r="I26" i="1"/>
  <c r="X26" i="1" s="1"/>
  <c r="N26" i="1"/>
  <c r="I35" i="1"/>
  <c r="AC30" i="4"/>
  <c r="W30" i="4"/>
  <c r="AC20" i="4"/>
  <c r="Q20" i="4"/>
  <c r="AI50" i="4"/>
  <c r="AC50" i="4"/>
  <c r="W50" i="4"/>
  <c r="Q50" i="4"/>
  <c r="K50" i="4"/>
  <c r="AC40" i="4"/>
  <c r="W40" i="4"/>
  <c r="AI30" i="4"/>
  <c r="Q30" i="4"/>
  <c r="K30" i="4"/>
  <c r="AI20" i="4"/>
  <c r="W20" i="4"/>
  <c r="K20" i="4"/>
  <c r="AI40" i="4"/>
  <c r="AI10" i="4"/>
  <c r="Q10" i="4"/>
  <c r="K10" i="4"/>
  <c r="AC37" i="1"/>
  <c r="AF40" i="3"/>
  <c r="AF32" i="3"/>
  <c r="AF24" i="3"/>
  <c r="AF16" i="3"/>
  <c r="AF8" i="3"/>
  <c r="AL40" i="3"/>
  <c r="N40" i="3"/>
  <c r="AL32" i="3"/>
  <c r="N32" i="3"/>
  <c r="AL24" i="3"/>
  <c r="N24" i="3"/>
  <c r="AL16" i="3"/>
  <c r="N16" i="3"/>
  <c r="AL8" i="3"/>
  <c r="N8" i="3"/>
  <c r="N41" i="1"/>
  <c r="AF6" i="3"/>
  <c r="Z14" i="3"/>
  <c r="AB16" i="3"/>
  <c r="X22" i="3"/>
  <c r="J24" i="3"/>
  <c r="Z24" i="3"/>
  <c r="R30" i="3"/>
  <c r="T32" i="3"/>
  <c r="AF38" i="3"/>
  <c r="AH40" i="3"/>
  <c r="L21" i="4"/>
  <c r="X21" i="4"/>
  <c r="AJ21" i="4"/>
  <c r="AC44" i="1"/>
  <c r="R6" i="3"/>
  <c r="T8" i="3"/>
  <c r="AF14" i="3"/>
  <c r="AH16" i="3"/>
  <c r="Z22" i="3"/>
  <c r="AB24" i="3"/>
  <c r="X30" i="3"/>
  <c r="Z32" i="3"/>
  <c r="T40" i="3"/>
  <c r="K40" i="4"/>
  <c r="Q40" i="4"/>
  <c r="AD38" i="3"/>
  <c r="AD30" i="3"/>
  <c r="AD22" i="3"/>
  <c r="AD14" i="3"/>
  <c r="AD6" i="3"/>
  <c r="AJ38" i="3"/>
  <c r="L38" i="3"/>
  <c r="AJ30" i="3"/>
  <c r="L30" i="3"/>
  <c r="AJ22" i="3"/>
  <c r="L22" i="3"/>
  <c r="AJ14" i="3"/>
  <c r="L14" i="3"/>
  <c r="AJ6" i="3"/>
  <c r="L6" i="3"/>
  <c r="X29" i="1"/>
  <c r="P40" i="3"/>
  <c r="P32" i="3"/>
  <c r="P24" i="3"/>
  <c r="P16" i="3"/>
  <c r="P8" i="3"/>
  <c r="V40" i="3"/>
  <c r="V32" i="3"/>
  <c r="V24" i="3"/>
  <c r="V16" i="3"/>
  <c r="V8" i="3"/>
  <c r="X31" i="1"/>
  <c r="I40" i="1"/>
  <c r="AC43" i="1"/>
  <c r="AB45" i="1"/>
  <c r="AA45" i="1" s="1"/>
  <c r="X45" i="1"/>
  <c r="X6" i="3"/>
  <c r="J8" i="3"/>
  <c r="Z8" i="3"/>
  <c r="R14" i="3"/>
  <c r="T16" i="3"/>
  <c r="AF22" i="3"/>
  <c r="AH24" i="3"/>
  <c r="AB32" i="3"/>
  <c r="X38" i="3"/>
  <c r="J40" i="3"/>
  <c r="Z40" i="3"/>
  <c r="L11" i="4"/>
  <c r="AL38" i="3"/>
  <c r="N38" i="3"/>
  <c r="AL30" i="3"/>
  <c r="N30" i="3"/>
  <c r="AL22" i="3"/>
  <c r="N22" i="3"/>
  <c r="AL14" i="3"/>
  <c r="N14" i="3"/>
  <c r="AL6" i="3"/>
  <c r="N6" i="3"/>
  <c r="T38" i="3"/>
  <c r="T30" i="3"/>
  <c r="T22" i="3"/>
  <c r="T14" i="3"/>
  <c r="T6" i="3"/>
  <c r="AJ51" i="4"/>
  <c r="X51" i="4"/>
  <c r="L51" i="4"/>
  <c r="AD51" i="4"/>
  <c r="R51" i="4"/>
  <c r="AD41" i="4"/>
  <c r="R41" i="4"/>
  <c r="AD31" i="4"/>
  <c r="R31" i="4"/>
  <c r="X41" i="4"/>
  <c r="AJ31" i="4"/>
  <c r="L31" i="4"/>
  <c r="AD21" i="4"/>
  <c r="R21" i="4"/>
  <c r="AD11" i="4"/>
  <c r="R11" i="4"/>
  <c r="AJ41" i="4"/>
  <c r="L41" i="4"/>
  <c r="X31" i="4"/>
  <c r="X11" i="4"/>
  <c r="Z6" i="3"/>
  <c r="AB8" i="3"/>
  <c r="X14" i="3"/>
  <c r="J16" i="3"/>
  <c r="Z16" i="3"/>
  <c r="R22" i="3"/>
  <c r="T24" i="3"/>
  <c r="AF30" i="3"/>
  <c r="AH32" i="3"/>
  <c r="Z38" i="3"/>
  <c r="AB40" i="3"/>
  <c r="W10" i="4"/>
  <c r="AC10" i="4"/>
  <c r="B222" i="6"/>
  <c r="B223" i="6"/>
  <c r="Y40" i="1" l="1"/>
  <c r="AC40" i="1" s="1"/>
  <c r="Z40" i="1"/>
  <c r="AA21" i="1"/>
  <c r="AB22" i="1"/>
  <c r="AB27" i="1"/>
  <c r="AA27" i="1" s="1"/>
  <c r="Y26" i="1"/>
  <c r="Z26" i="1"/>
  <c r="X27" i="1" s="1"/>
  <c r="AH50" i="4"/>
  <c r="V50" i="4"/>
  <c r="J50" i="4"/>
  <c r="AB50" i="4"/>
  <c r="P50" i="4"/>
  <c r="AB40" i="4"/>
  <c r="P40" i="4"/>
  <c r="AB30" i="4"/>
  <c r="P30" i="4"/>
  <c r="AH40" i="4"/>
  <c r="J40" i="4"/>
  <c r="V30" i="4"/>
  <c r="AB20" i="4"/>
  <c r="P20" i="4"/>
  <c r="AB10" i="4"/>
  <c r="P10" i="4"/>
  <c r="V40" i="4"/>
  <c r="J30" i="4"/>
  <c r="AH10" i="4"/>
  <c r="J10" i="4"/>
  <c r="AH30" i="4"/>
  <c r="V10" i="4"/>
  <c r="AH20" i="4"/>
  <c r="V20" i="4"/>
  <c r="J20" i="4"/>
  <c r="AC36" i="1"/>
  <c r="Y35" i="1"/>
  <c r="AC35" i="1" s="1"/>
  <c r="Z35" i="1"/>
  <c r="Z42" i="1"/>
  <c r="Y42" i="1"/>
  <c r="Y32" i="1"/>
  <c r="Z32" i="1"/>
  <c r="AB28" i="1"/>
  <c r="AA28" i="1" s="1"/>
  <c r="Y21" i="1"/>
  <c r="Z21" i="1"/>
  <c r="X22" i="1" s="1"/>
  <c r="Y31" i="1"/>
  <c r="Z31" i="1"/>
  <c r="K45" i="1"/>
  <c r="L45" i="1" s="1"/>
  <c r="K40" i="1"/>
  <c r="L40" i="1" s="1"/>
  <c r="K34" i="1"/>
  <c r="L34" i="1" s="1"/>
  <c r="K30" i="1"/>
  <c r="L30" i="1" s="1"/>
  <c r="K44" i="1"/>
  <c r="L44" i="1" s="1"/>
  <c r="K39" i="1"/>
  <c r="L39" i="1" s="1"/>
  <c r="K29" i="1"/>
  <c r="L29" i="1" s="1"/>
  <c r="K35" i="1"/>
  <c r="L35" i="1" s="1"/>
  <c r="AA16" i="1"/>
  <c r="V46" i="4" s="1"/>
  <c r="AB17" i="1"/>
  <c r="J46" i="4"/>
  <c r="AB46" i="4"/>
  <c r="P46" i="4"/>
  <c r="P36" i="4"/>
  <c r="AB26" i="4"/>
  <c r="AH26" i="4"/>
  <c r="J36" i="4"/>
  <c r="P26" i="4"/>
  <c r="AB16" i="4"/>
  <c r="AB6" i="4"/>
  <c r="P6" i="4"/>
  <c r="AH16" i="4"/>
  <c r="J16" i="4"/>
  <c r="AH6" i="4"/>
  <c r="V36" i="4"/>
  <c r="V26" i="4"/>
  <c r="J26" i="4"/>
  <c r="J6" i="4"/>
  <c r="AC16" i="1"/>
  <c r="Z45" i="1"/>
  <c r="Y45" i="1"/>
  <c r="AC45" i="1" s="1"/>
  <c r="Y29" i="1"/>
  <c r="AC29" i="1" s="1"/>
  <c r="Z29" i="1"/>
  <c r="Y33" i="1"/>
  <c r="Z33" i="1"/>
  <c r="AD50" i="4"/>
  <c r="R50" i="4"/>
  <c r="AJ50" i="4"/>
  <c r="X50" i="4"/>
  <c r="L50" i="4"/>
  <c r="AJ40" i="4"/>
  <c r="X40" i="4"/>
  <c r="L40" i="4"/>
  <c r="AJ30" i="4"/>
  <c r="X30" i="4"/>
  <c r="L30" i="4"/>
  <c r="AD40" i="4"/>
  <c r="R30" i="4"/>
  <c r="AJ20" i="4"/>
  <c r="X20" i="4"/>
  <c r="L20" i="4"/>
  <c r="AJ10" i="4"/>
  <c r="X10" i="4"/>
  <c r="L10" i="4"/>
  <c r="R40" i="4"/>
  <c r="AD10" i="4"/>
  <c r="AC38" i="1"/>
  <c r="AD30" i="4"/>
  <c r="R10" i="4"/>
  <c r="AD20" i="4"/>
  <c r="R20" i="4"/>
  <c r="Y41" i="1"/>
  <c r="Z41" i="1"/>
  <c r="Z17" i="1"/>
  <c r="X18" i="1" s="1"/>
  <c r="Y17" i="1"/>
  <c r="AH46" i="4" l="1"/>
  <c r="AA22" i="1"/>
  <c r="AB23" i="1"/>
  <c r="AA23" i="1" s="1"/>
  <c r="V6" i="4"/>
  <c r="V16" i="4"/>
  <c r="P16" i="4"/>
  <c r="AH36" i="4"/>
  <c r="AB36" i="4"/>
  <c r="AB18" i="1"/>
  <c r="AA18" i="1" s="1"/>
  <c r="AA17" i="1"/>
  <c r="M35" i="1"/>
  <c r="N35" i="1"/>
  <c r="N29" i="1"/>
  <c r="M29" i="1"/>
  <c r="M30" i="1"/>
  <c r="N30" i="1"/>
  <c r="W31" i="4"/>
  <c r="Q31" i="4"/>
  <c r="AI21" i="4"/>
  <c r="W21" i="4"/>
  <c r="K21" i="4"/>
  <c r="AI51" i="4"/>
  <c r="AC51" i="4"/>
  <c r="W51" i="4"/>
  <c r="Q51" i="4"/>
  <c r="K51" i="4"/>
  <c r="W41" i="4"/>
  <c r="Q41" i="4"/>
  <c r="AI31" i="4"/>
  <c r="AC31" i="4"/>
  <c r="K31" i="4"/>
  <c r="AC21" i="4"/>
  <c r="Q21" i="4"/>
  <c r="K41" i="4"/>
  <c r="AI11" i="4"/>
  <c r="AC11" i="4"/>
  <c r="K11" i="4"/>
  <c r="AI41" i="4"/>
  <c r="AC41" i="4"/>
  <c r="W11" i="4"/>
  <c r="Q11" i="4"/>
  <c r="AC42" i="1"/>
  <c r="AD36" i="1"/>
  <c r="AI36" i="4"/>
  <c r="Q36" i="4"/>
  <c r="K36" i="4"/>
  <c r="Q26" i="4"/>
  <c r="AC16" i="4"/>
  <c r="Q16" i="4"/>
  <c r="AC26" i="4"/>
  <c r="AI46" i="4"/>
  <c r="AC46" i="4"/>
  <c r="W46" i="4"/>
  <c r="Q46" i="4"/>
  <c r="K46" i="4"/>
  <c r="AC36" i="4"/>
  <c r="W36" i="4"/>
  <c r="W26" i="4"/>
  <c r="K26" i="4"/>
  <c r="AI16" i="4"/>
  <c r="W16" i="4"/>
  <c r="K16" i="4"/>
  <c r="AI26" i="4"/>
  <c r="AI6" i="4"/>
  <c r="W6" i="4"/>
  <c r="K6" i="4"/>
  <c r="AC6" i="4"/>
  <c r="Q6" i="4"/>
  <c r="AC17" i="1"/>
  <c r="Z18" i="1"/>
  <c r="Y18" i="1"/>
  <c r="AB51" i="4"/>
  <c r="P51" i="4"/>
  <c r="AH51" i="4"/>
  <c r="V51" i="4"/>
  <c r="J51" i="4"/>
  <c r="AH41" i="4"/>
  <c r="V41" i="4"/>
  <c r="J41" i="4"/>
  <c r="AH31" i="4"/>
  <c r="V31" i="4"/>
  <c r="J31" i="4"/>
  <c r="AB41" i="4"/>
  <c r="P31" i="4"/>
  <c r="AH21" i="4"/>
  <c r="V21" i="4"/>
  <c r="J21" i="4"/>
  <c r="AH11" i="4"/>
  <c r="V11" i="4"/>
  <c r="J11" i="4"/>
  <c r="P41" i="4"/>
  <c r="AB31" i="4"/>
  <c r="AB11" i="4"/>
  <c r="AC41" i="1"/>
  <c r="AD41" i="1" s="1"/>
  <c r="P11" i="4"/>
  <c r="AB21" i="4"/>
  <c r="P21" i="4"/>
  <c r="AK49" i="4"/>
  <c r="M49" i="4"/>
  <c r="AE39" i="4"/>
  <c r="M29" i="4"/>
  <c r="AE19" i="4"/>
  <c r="S19" i="4"/>
  <c r="AE49" i="4"/>
  <c r="M39" i="4"/>
  <c r="Y29" i="4"/>
  <c r="Y49" i="4"/>
  <c r="Y39" i="4"/>
  <c r="AK29" i="4"/>
  <c r="S29" i="4"/>
  <c r="AK19" i="4"/>
  <c r="Y19" i="4"/>
  <c r="M19" i="4"/>
  <c r="S49" i="4"/>
  <c r="S39" i="4"/>
  <c r="AK9" i="4"/>
  <c r="S9" i="4"/>
  <c r="AK39" i="4"/>
  <c r="AE9" i="4"/>
  <c r="M9" i="4"/>
  <c r="AE29" i="4"/>
  <c r="Y9" i="4"/>
  <c r="AC33" i="1"/>
  <c r="M39" i="1"/>
  <c r="N39" i="1"/>
  <c r="M34" i="1"/>
  <c r="N34" i="1"/>
  <c r="AB49" i="4"/>
  <c r="P49" i="4"/>
  <c r="AH49" i="4"/>
  <c r="V49" i="4"/>
  <c r="J49" i="4"/>
  <c r="AH39" i="4"/>
  <c r="V39" i="4"/>
  <c r="J39" i="4"/>
  <c r="AH29" i="4"/>
  <c r="V29" i="4"/>
  <c r="J29" i="4"/>
  <c r="P29" i="4"/>
  <c r="AH19" i="4"/>
  <c r="V19" i="4"/>
  <c r="J19" i="4"/>
  <c r="AH9" i="4"/>
  <c r="V9" i="4"/>
  <c r="J9" i="4"/>
  <c r="P39" i="4"/>
  <c r="AB29" i="4"/>
  <c r="AB9" i="4"/>
  <c r="P19" i="4"/>
  <c r="AC31" i="1"/>
  <c r="AB39" i="4"/>
  <c r="P9" i="4"/>
  <c r="AB19" i="4"/>
  <c r="M44" i="1"/>
  <c r="N44" i="1"/>
  <c r="M40" i="1"/>
  <c r="N40" i="1"/>
  <c r="Y22" i="1"/>
  <c r="Z22" i="1"/>
  <c r="X23" i="1" s="1"/>
  <c r="Z27" i="1"/>
  <c r="X28" i="1" s="1"/>
  <c r="Y27" i="1"/>
  <c r="M45" i="1"/>
  <c r="N45" i="1"/>
  <c r="AB47" i="4"/>
  <c r="P47" i="4"/>
  <c r="AH47" i="4"/>
  <c r="V47" i="4"/>
  <c r="J47" i="4"/>
  <c r="AH37" i="4"/>
  <c r="V37" i="4"/>
  <c r="J37" i="4"/>
  <c r="AH27" i="4"/>
  <c r="V27" i="4"/>
  <c r="J27" i="4"/>
  <c r="P37" i="4"/>
  <c r="AB27" i="4"/>
  <c r="AH17" i="4"/>
  <c r="V17" i="4"/>
  <c r="J17" i="4"/>
  <c r="AB37" i="4"/>
  <c r="AB17" i="4"/>
  <c r="P17" i="4"/>
  <c r="AH7" i="4"/>
  <c r="V7" i="4"/>
  <c r="J7" i="4"/>
  <c r="P27" i="4"/>
  <c r="AB7" i="4"/>
  <c r="P7" i="4"/>
  <c r="AC21" i="1"/>
  <c r="W49" i="4"/>
  <c r="W39" i="4"/>
  <c r="AI29" i="4"/>
  <c r="Q29" i="4"/>
  <c r="AI19" i="4"/>
  <c r="W19" i="4"/>
  <c r="K19" i="4"/>
  <c r="Q49" i="4"/>
  <c r="AI39" i="4"/>
  <c r="Q39" i="4"/>
  <c r="AC29" i="4"/>
  <c r="AI49" i="4"/>
  <c r="K49" i="4"/>
  <c r="AC39" i="4"/>
  <c r="K29" i="4"/>
  <c r="AC19" i="4"/>
  <c r="Q19" i="4"/>
  <c r="K9" i="4"/>
  <c r="K39" i="4"/>
  <c r="W9" i="4"/>
  <c r="W29" i="4"/>
  <c r="AI9" i="4"/>
  <c r="AC9" i="4"/>
  <c r="Q9" i="4"/>
  <c r="AC49" i="4"/>
  <c r="AC32" i="1"/>
  <c r="AH48" i="4"/>
  <c r="V48" i="4"/>
  <c r="J48" i="4"/>
  <c r="AB48" i="4"/>
  <c r="P48" i="4"/>
  <c r="AB38" i="4"/>
  <c r="P38" i="4"/>
  <c r="AB28" i="4"/>
  <c r="P28" i="4"/>
  <c r="AH38" i="4"/>
  <c r="J38" i="4"/>
  <c r="V28" i="4"/>
  <c r="AB18" i="4"/>
  <c r="P18" i="4"/>
  <c r="V38" i="4"/>
  <c r="AH18" i="4"/>
  <c r="V18" i="4"/>
  <c r="J18" i="4"/>
  <c r="AB8" i="4"/>
  <c r="P8" i="4"/>
  <c r="AH28" i="4"/>
  <c r="AH8" i="4"/>
  <c r="J28" i="4"/>
  <c r="V8" i="4"/>
  <c r="J8" i="4"/>
  <c r="AC26" i="1"/>
  <c r="Y23" i="1" l="1"/>
  <c r="Z23" i="1"/>
  <c r="AD31" i="1"/>
  <c r="AF47" i="4"/>
  <c r="T47" i="4"/>
  <c r="AL47" i="4"/>
  <c r="Z47" i="4"/>
  <c r="N47" i="4"/>
  <c r="AL37" i="4"/>
  <c r="Z37" i="4"/>
  <c r="N37" i="4"/>
  <c r="AL27" i="4"/>
  <c r="Z27" i="4"/>
  <c r="N27" i="4"/>
  <c r="T37" i="4"/>
  <c r="AF27" i="4"/>
  <c r="AL17" i="4"/>
  <c r="Z17" i="4"/>
  <c r="N17" i="4"/>
  <c r="AF37" i="4"/>
  <c r="AF17" i="4"/>
  <c r="T17" i="4"/>
  <c r="AL7" i="4"/>
  <c r="Z7" i="4"/>
  <c r="N7" i="4"/>
  <c r="T27" i="4"/>
  <c r="AF7" i="4"/>
  <c r="T7" i="4"/>
  <c r="AC22" i="1"/>
  <c r="AD46" i="4"/>
  <c r="R46" i="4"/>
  <c r="AJ46" i="4"/>
  <c r="X46" i="4"/>
  <c r="L46" i="4"/>
  <c r="AJ36" i="4"/>
  <c r="X36" i="4"/>
  <c r="L36" i="4"/>
  <c r="AJ26" i="4"/>
  <c r="AD26" i="4"/>
  <c r="AD36" i="4"/>
  <c r="X26" i="4"/>
  <c r="L26" i="4"/>
  <c r="AJ16" i="4"/>
  <c r="X16" i="4"/>
  <c r="L16" i="4"/>
  <c r="AJ6" i="4"/>
  <c r="X6" i="4"/>
  <c r="L6" i="4"/>
  <c r="AD16" i="4"/>
  <c r="R16" i="4"/>
  <c r="AD6" i="4"/>
  <c r="R36" i="4"/>
  <c r="R6" i="4"/>
  <c r="R26" i="4"/>
  <c r="AC18" i="1"/>
  <c r="AD16" i="1" s="1"/>
  <c r="AC28" i="4"/>
  <c r="W28" i="4"/>
  <c r="AC18" i="4"/>
  <c r="Q18" i="4"/>
  <c r="AC38" i="4"/>
  <c r="W38" i="4"/>
  <c r="AI48" i="4"/>
  <c r="AC48" i="4"/>
  <c r="W48" i="4"/>
  <c r="Q48" i="4"/>
  <c r="K48" i="4"/>
  <c r="AI28" i="4"/>
  <c r="Q28" i="4"/>
  <c r="K28" i="4"/>
  <c r="AI18" i="4"/>
  <c r="W18" i="4"/>
  <c r="K18" i="4"/>
  <c r="AI38" i="4"/>
  <c r="AI8" i="4"/>
  <c r="W8" i="4"/>
  <c r="K8" i="4"/>
  <c r="AC8" i="4"/>
  <c r="Q38" i="4"/>
  <c r="K38" i="4"/>
  <c r="Q8" i="4"/>
  <c r="AC27" i="1"/>
  <c r="Z28" i="1"/>
  <c r="Y28" i="1"/>
  <c r="AD48" i="4" l="1"/>
  <c r="R48" i="4"/>
  <c r="AJ48" i="4"/>
  <c r="X48" i="4"/>
  <c r="L48" i="4"/>
  <c r="AJ38" i="4"/>
  <c r="X38" i="4"/>
  <c r="L38" i="4"/>
  <c r="AJ28" i="4"/>
  <c r="X28" i="4"/>
  <c r="L28" i="4"/>
  <c r="AD38" i="4"/>
  <c r="R28" i="4"/>
  <c r="AJ18" i="4"/>
  <c r="X18" i="4"/>
  <c r="L18" i="4"/>
  <c r="R38" i="4"/>
  <c r="AD18" i="4"/>
  <c r="R18" i="4"/>
  <c r="AJ8" i="4"/>
  <c r="X8" i="4"/>
  <c r="L8" i="4"/>
  <c r="AD28" i="4"/>
  <c r="AD8" i="4"/>
  <c r="R8" i="4"/>
  <c r="AC28" i="1"/>
  <c r="AD26" i="1" s="1"/>
  <c r="AM27" i="4"/>
  <c r="AG27" i="4"/>
  <c r="O27" i="4"/>
  <c r="AM17" i="4"/>
  <c r="AA17" i="4"/>
  <c r="O17" i="4"/>
  <c r="AM37" i="4"/>
  <c r="AG37" i="4"/>
  <c r="O37" i="4"/>
  <c r="AA27" i="4"/>
  <c r="U27" i="4"/>
  <c r="AG17" i="4"/>
  <c r="U17" i="4"/>
  <c r="AM47" i="4"/>
  <c r="AG47" i="4"/>
  <c r="AA47" i="4"/>
  <c r="U47" i="4"/>
  <c r="O47" i="4"/>
  <c r="AG7" i="4"/>
  <c r="U7" i="4"/>
  <c r="AM7" i="4"/>
  <c r="AA7" i="4"/>
  <c r="AA37" i="4"/>
  <c r="U37" i="4"/>
  <c r="O7" i="4"/>
  <c r="AC23" i="1"/>
  <c r="AD21" i="1" s="1"/>
</calcChain>
</file>

<file path=xl/sharedStrings.xml><?xml version="1.0" encoding="utf-8"?>
<sst xmlns="http://schemas.openxmlformats.org/spreadsheetml/2006/main" count="420" uniqueCount="265">
  <si>
    <t>PROCESO PLANEACIÓN ESTRATÉGICA</t>
  </si>
  <si>
    <t>NOMBRE DE FORMATO:</t>
  </si>
  <si>
    <t>MAPA DE RIESGOS DE GESTIÓN</t>
  </si>
  <si>
    <t>FECHA</t>
  </si>
  <si>
    <t>VERSIÓN</t>
  </si>
  <si>
    <t>CÓDIGO</t>
  </si>
  <si>
    <t>PÁGINA</t>
  </si>
  <si>
    <t>02</t>
  </si>
  <si>
    <t>PE-F-055</t>
  </si>
  <si>
    <t>de</t>
  </si>
  <si>
    <t xml:space="preserve">Formato Mapa Riesgos </t>
  </si>
  <si>
    <t>Proceso/Subproceso: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</si>
  <si>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</si>
  <si>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</si>
  <si>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</si>
  <si>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</si>
  <si>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</si>
  <si>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</si>
  <si>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</si>
  <si>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</si>
  <si>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</si>
  <si>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</si>
  <si>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</si>
  <si>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</si>
  <si>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</si>
  <si>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</si>
  <si>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</si>
  <si>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</si>
  <si>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</si>
  <si>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</si>
  <si>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</si>
  <si>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</si>
  <si>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</si>
  <si>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</si>
  <si>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</si>
  <si>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</si>
  <si>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</si>
  <si>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</si>
  <si>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</si>
  <si>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Control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</si>
  <si>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</si>
  <si>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</si>
  <si>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</si>
  <si>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</si>
  <si>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</si>
  <si>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</si>
  <si>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</si>
  <si>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</si>
  <si>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</si>
  <si>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</si>
  <si>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</si>
  <si>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</si>
  <si>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</si>
  <si>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Económico y Reputacional</t>
  </si>
  <si>
    <t>Quejas de la comunidad y/o sanciones por parte de los entes de control</t>
  </si>
  <si>
    <t>Incumplimiento del Eje de la Sanidad de la Política Publica de Bienestar Animal</t>
  </si>
  <si>
    <t>Posibilidad de afectación Económico y reputacional por quejas de la comunidad y/o sanciones por parte de los entes de control debido al incumplimiento del Eje de Sanidad de la Política Publica de Bienestar Animal</t>
  </si>
  <si>
    <t>Ejecucion y Administracion de procesos</t>
  </si>
  <si>
    <t xml:space="preserve">     El riesgo afecta la imagen de la entidad con algunos usuarios de relevancia frente al logro de los objetivos</t>
  </si>
  <si>
    <t>El profesional contratista del área de Bienestar Animal,  cada vez que se efectúan las jornadas de esterilización verifica el cumplimiento de las actividades mediante informes, registro fotográfico y/o actas. De no realizarse las actividades establecidas, estas son reprogramadas ajustando el cronograma de actividades e informadas a los interesados  a través de los canales de comunicación, correo electrónico y/o vía telefónica; Los ajustes a la reprogramación quedan evidenciados a través de correo electrónico o medio físico.</t>
  </si>
  <si>
    <t>Detectivo</t>
  </si>
  <si>
    <t>Manual</t>
  </si>
  <si>
    <t>Documentado</t>
  </si>
  <si>
    <t>Continua</t>
  </si>
  <si>
    <t>Con Registro</t>
  </si>
  <si>
    <t>Reducir (mitigar)</t>
  </si>
  <si>
    <t xml:space="preserve">El profesional contratista del área de Bienestar Animal,  cada vez que se desarrollan las acciones de sanidad animal verifica mensualmente su ejecución  a traces de informes, actas y/o registro fotográfico.  De no realizarse las actividades establecidas, estas son reprogramadas ajustando las actividades e informadas a los interesados  a través de los canales de comunicación, correo electrónico y/o vía telefónica. Los ajustes a las actividades quedan evidenciados a través de correo electrónico o medio físico. </t>
  </si>
  <si>
    <t>Preventivo</t>
  </si>
  <si>
    <t>La profesional contratista del área de comunicaciones, cada vez que se efectúan las jornadas de sanidad animal las difunde   a través de los canales  de comunicación de la SGA para dar a conocer  las fechas y lugares de las jornadas . De no realizarse las actividades de difusión establecidas, estas son reprogramadas ajustando las actividades e informadas a los interesados  a través de los canales de comunicación, correo electrónico y/o vía telefónica; el registro de la desviación del control quedan en el archivo fisco y/o digital, los ajustes al cronograma quedan evidenciados a través de correo electrónico o medio físico.</t>
  </si>
  <si>
    <t>Quejas y/o demandas por parte de la comunidad y/o sanciones por parte de los entes de control</t>
  </si>
  <si>
    <t>Incumplimiento de acciones en la protección de los recursos naturales y del medio ambiente</t>
  </si>
  <si>
    <t>Posibilidad de afectación Económico y reputacional por Demandas por parte de la comunidad y/o sanciones por parte de los entes de control debido al incumplimiento de acciones en la protección de los recursos naturales y del medio ambiente</t>
  </si>
  <si>
    <t xml:space="preserve"> El profesional contratistas cada vez que  efectúa visitas técnicas oculares a las áreas de importancia eco sistémica y al detectar anomalías en el ámbito ambiental durante las visitas da inicio a un seguimiento específico de cada caso con el objetivo de mitigar el impacto generado, dejando constancia de ello en informes escritos.</t>
  </si>
  <si>
    <t xml:space="preserve"> El profesional contratistas desarrolla  mensualmente  acciones de monitoreo de zonas verdes para validar su estado. De no realizarse las actividades establecidas, estas son reprogramadas ajustando el cronograma de actividades de ejecución e informadas a los interesados  a través de los canales de comunicación, correo electrónico y/o vía telefónica; el registro queda en el archivo físico y/o digital.</t>
  </si>
  <si>
    <t>El Subsecretario de Gestión Ambiental Urbana, cada vez que se ejecuta el contrato interadministrativo con el operador, supervisa y garantiza el cumplimiento de los términos establecidos. De no realizarse las actividades establecidas, estas son reprogramadas ajustando el cronograma de actividades de ejecución e informadas a los interesados  a través de los canales de comunicación, correo electrónico y/o vía telefónica; el registro queda en el archivo fisco y/o digital.</t>
  </si>
  <si>
    <t xml:space="preserve">Multas y sanciones por parte de los entes de control
</t>
  </si>
  <si>
    <t>Dificultades en la financiación de obras de Agua Potable y Saneamiento Básico por no acatar la normatividad vigente
la comunidad</t>
  </si>
  <si>
    <t xml:space="preserve">Posibilidad de afectación económica y reputacional por multas y sanciones por parte de los entes de control debido al impedimento de financiar obras de Agua Potable y Saneamiento Básico por no acatar la normatividad vigente
</t>
  </si>
  <si>
    <t>El profesional contratista revisa mensualmente la ejecución  de las  actividades de la temática de Agua Potable y Saneamiento Básico a las Juntas Administradoras de Acueducto. De no realizarse las jornadas de capacitación estas son reprogramadas ajustando  las jornadas  e informadas a los interesados  a través de los canales de comunicación, correo electrónico y/o vía telefónica; dejado evidencia en el archivo fisco y/o digital</t>
  </si>
  <si>
    <t>El profesional contratista ejecuta mensualmente las actividades de promoción en el uso y ahorro eficiente del agua. De no realizarse las actividades de promoción establecidas, estas son reprogramadas ajustando el cronograma de actividades de promoción e informadas a los interesados  a través de los canales de comunicación, correo electrónico y/o vía telefónica; dejando evidencia en el archivo fisco y/o digital.</t>
  </si>
  <si>
    <t>El profesional contratista a cargo del Proyecto de APSB ejecuta los recursos presupuestales de acuerdo a las actividades descritas en el proyecto; Ante la presentación de inconvenientes en la ejecución de los recursos presupuestales, se informa al supervisor del contrato para que tome las medidas correctivas pertinentes, las cuales quedan registradas en el archivo físico y/o digital de la SGA</t>
  </si>
  <si>
    <r>
      <rPr>
        <b/>
        <sz val="11"/>
        <color rgb="FFE36C09"/>
        <rFont val="Century Gothic"/>
      </rPr>
      <t xml:space="preserve">*Nota: </t>
    </r>
    <r>
      <rPr>
        <sz val="11"/>
        <rFont val="Century Gothic"/>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</si>
  <si>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</si>
  <si>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Mapa de Riesgos</t>
  </si>
  <si>
    <r>
      <rPr>
        <sz val="10"/>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rFont val="Arial Narrow"/>
      </rPr>
      <t>. El formato cuenta con celdas parametrizadas y permite contar con los respectivos mapas de calor para riesgo inherente y riesgo residual.</t>
    </r>
  </si>
  <si>
    <t>Orientaciones Generales</t>
  </si>
  <si>
    <r>
      <rPr>
        <sz val="11"/>
        <rFont val="Arial Narrow"/>
      </rPr>
      <t xml:space="preserve">Antes de iniciar con el diligenciamiento de la información en la matriz, se requiere haber avanzado en el análisis del </t>
    </r>
    <r>
      <rPr>
        <b/>
        <sz val="11"/>
        <rFont val="Arial Narrow"/>
      </rPr>
      <t>proceso, su objetivo, alcance, actividades clave</t>
    </r>
    <r>
      <rPr>
        <sz val="11"/>
        <rFont val="Arial Narrow"/>
      </rPr>
      <t xml:space="preserve">, considere los lineamientos establecidos en el </t>
    </r>
    <r>
      <rPr>
        <b/>
        <sz val="11"/>
        <color rgb="FFE36C09"/>
        <rFont val="Arial Narrow"/>
      </rPr>
      <t>Paso 2: identificación del riesgo</t>
    </r>
    <r>
      <rPr>
        <sz val="11"/>
        <rFont val="Arial Narrow"/>
      </rPr>
      <t xml:space="preserve">, donde se explica ampliamente las bases para adelanter este análisis.
Así mismo, considere en el </t>
    </r>
    <r>
      <rPr>
        <b/>
        <sz val="11"/>
        <color rgb="FFE36C09"/>
        <rFont val="Arial Narrow"/>
      </rPr>
      <t>Paso 3: valoración del riesgo</t>
    </r>
    <r>
      <rPr>
        <sz val="1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rFont val="Arial Narrow"/>
      </rPr>
      <t xml:space="preserve"> Si lo considera pertinente, es posible agregar hojas de trabajo adicionales al presente formato que permitan incluir la traza de estos análisis.</t>
    </r>
  </si>
  <si>
    <r>
      <rPr>
        <sz val="10"/>
        <rFont val="Arial Narrow"/>
      </rPr>
      <t xml:space="preserve">El archivo contiene las siguientes hojas:
-   </t>
    </r>
    <r>
      <rPr>
        <b/>
        <sz val="11"/>
        <rFont val="Arial Narrow"/>
      </rPr>
      <t>Hoja 1 Instructivo</t>
    </r>
    <r>
      <rPr>
        <sz val="10"/>
        <rFont val="Arial Narrow"/>
      </rPr>
      <t xml:space="preserve">
 -  </t>
    </r>
    <r>
      <rPr>
        <b/>
        <sz val="11"/>
        <rFont val="Arial Narrow"/>
      </rPr>
      <t xml:space="preserve">Hoja 2 Mapa Final: </t>
    </r>
    <r>
      <rPr>
        <sz val="10"/>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</si>
  <si>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</si>
  <si>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</si>
  <si>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</si>
  <si>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</si>
  <si>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</si>
  <si>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</si>
  <si>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</si>
  <si>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</si>
  <si>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</si>
  <si>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</si>
  <si>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</si>
  <si>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</si>
  <si>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</si>
  <si>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rPr>
        <sz val="9"/>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</si>
  <si>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</si>
  <si>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</si>
  <si>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</si>
  <si>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</si>
  <si>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</si>
  <si>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</si>
  <si>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rPr>
        <sz val="9"/>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</si>
  <si>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Esta casilla no se diligencia, depende de la selección en la columna R.</t>
  </si>
  <si>
    <r>
      <rPr>
        <b/>
        <sz val="9"/>
        <rFont val="Arial Narrow"/>
      </rPr>
      <t xml:space="preserve">ATRIBUTOS EFICIENCIA
</t>
    </r>
    <r>
      <rPr>
        <sz val="9"/>
        <rFont val="Arial Narrow"/>
      </rPr>
      <t>Tipo</t>
    </r>
  </si>
  <si>
    <t>Utilice la lista de despligue que se encuentra parametrizada, le aparecerán las opciones: i)Preventivo, ii)Detectivo, iii)Correctivo.</t>
  </si>
  <si>
    <r>
      <rPr>
        <b/>
        <sz val="9"/>
        <rFont val="Arial Narrow"/>
      </rPr>
      <t xml:space="preserve">ATRIBUTOS EFICIENCIA
</t>
    </r>
    <r>
      <rPr>
        <sz val="9"/>
        <rFont val="Arial Narrow"/>
      </rPr>
      <t>Implementación</t>
    </r>
  </si>
  <si>
    <t>Utilice la lista de despligue que se encuentra parametrizada, le aparecerán las opciones: i)Automático, ii)Manual.</t>
  </si>
  <si>
    <r>
      <rPr>
        <b/>
        <sz val="9"/>
        <rFont val="Arial Narrow"/>
      </rPr>
      <t xml:space="preserve">ATRIBUTOS EFICIENCIA
</t>
    </r>
    <r>
      <rPr>
        <sz val="9"/>
        <rFont val="Arial Narrow"/>
      </rPr>
      <t>Implementación</t>
    </r>
  </si>
  <si>
    <r>
      <rPr>
        <b/>
        <sz val="9"/>
        <rFont val="Arial Narrow"/>
      </rPr>
      <t xml:space="preserve">ATRIBUTOS EFICIENCIA
</t>
    </r>
    <r>
      <rPr>
        <sz val="9"/>
        <rFont val="Arial Narrow"/>
      </rPr>
      <t>Calificación</t>
    </r>
  </si>
  <si>
    <t xml:space="preserve">La matriz automáticamente hará el cálculo para el control analizado (Columna T) </t>
  </si>
  <si>
    <r>
      <rPr>
        <b/>
        <sz val="9"/>
        <rFont val="Arial Narrow"/>
      </rPr>
      <t xml:space="preserve">ATRIBUTOS INFORMATIVOS
</t>
    </r>
    <r>
      <rPr>
        <sz val="9"/>
        <rFont val="Arial Narrow"/>
      </rPr>
      <t>Documentación</t>
    </r>
  </si>
  <si>
    <t>Utilice la lista de despligue que se encuentra parametrizada, le aparecerán las opciones: i)Documentado, ii)Sin documentar.</t>
  </si>
  <si>
    <r>
      <rPr>
        <b/>
        <sz val="9"/>
        <rFont val="Arial Narrow"/>
      </rPr>
      <t xml:space="preserve">ATRIBUTOS INFORMATIVOS
</t>
    </r>
    <r>
      <rPr>
        <sz val="9"/>
        <rFont val="Arial Narrow"/>
      </rPr>
      <t>Frecuencia</t>
    </r>
  </si>
  <si>
    <t>Utilice la lista de despligue que se encuentra parametrizada, le aparecerán las opciones: i)Continua, ii)Aleatoria.</t>
  </si>
  <si>
    <r>
      <rPr>
        <b/>
        <sz val="9"/>
        <rFont val="Arial Narrow"/>
      </rPr>
      <t xml:space="preserve">ATRIBUTOS INFORMATIVOS
</t>
    </r>
    <r>
      <rPr>
        <sz val="9"/>
        <rFont val="Arial Narrow"/>
      </rPr>
      <t>Registro</t>
    </r>
  </si>
  <si>
    <t>Utilice la lista de despligue que se encuentra parametrizada, le aparecerán las opciones: i)Con Registro, ii) Sin Registro.</t>
  </si>
  <si>
    <t>Evaluación del Nivel de Riesgo - Nivel de Riesgo Residual</t>
  </si>
  <si>
    <r>
      <rPr>
        <sz val="9"/>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rFont val="Arial Narrow"/>
      </rPr>
      <t xml:space="preserve"> (Columnas Y- Z- AA -AB- AC).</t>
    </r>
  </si>
  <si>
    <t>Utilice la lista de despligue que se encuentra parametrizada, le aparecerán las opciones: i)Aceptar, ii)Evitar, iii)Reducir (compartir), iv)Reducir (mitigar).</t>
  </si>
  <si>
    <r>
      <rPr>
        <b/>
        <sz val="9"/>
        <rFont val="Arial Narrow"/>
      </rPr>
      <t xml:space="preserve">Plan de Acción
</t>
    </r>
    <r>
      <rPr>
        <sz val="9"/>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</si>
  <si>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</si>
  <si>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</si>
  <si>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r>
      <rPr>
        <sz val="10"/>
        <rFont val="Arial Narrow"/>
      </rPr>
      <t xml:space="preserve"> -</t>
    </r>
    <r>
      <rPr>
        <sz val="11"/>
        <rFont val="Arial Narrow"/>
      </rPr>
      <t xml:space="preserve"> </t>
    </r>
    <r>
      <rPr>
        <b/>
        <sz val="11"/>
        <rFont val="Arial Narrow"/>
      </rPr>
      <t xml:space="preserve"> Hoja 3 Matriz de Calor Inherente: </t>
    </r>
    <r>
      <rPr>
        <sz val="11"/>
        <rFont val="Arial Narrow"/>
      </rPr>
      <t xml:space="preserve"> En esta hoja, en la medida en que ese diligencia el Mapa Final, se verán reflejados los riesgos en su zona correspondiente. Esta hoja no se diligencia se genera de manera automática.</t>
    </r>
  </si>
  <si>
    <r>
      <rPr>
        <sz val="10"/>
        <rFont val="Arial Narrow"/>
      </rPr>
      <t xml:space="preserve"> -</t>
    </r>
    <r>
      <rPr>
        <sz val="11"/>
        <rFont val="Arial Narrow"/>
      </rPr>
      <t xml:space="preserve"> </t>
    </r>
    <r>
      <rPr>
        <b/>
        <sz val="11"/>
        <rFont val="Arial Narrow"/>
      </rPr>
      <t xml:space="preserve"> Hoja 4 Matriz de Calor Residual: </t>
    </r>
    <r>
      <rPr>
        <sz val="11"/>
        <rFont val="Arial Narrow"/>
      </rPr>
      <t>En esta hoja, en la medida en que ese diligencia el Mapa Final, se verán reflejados los riesgos en su zona correspondiente. Esta hoja no se diligencia se genera de manera automática.</t>
    </r>
  </si>
  <si>
    <r>
      <rPr>
        <sz val="10"/>
        <rFont val="Arial Narrow"/>
      </rPr>
      <t xml:space="preserve"> -</t>
    </r>
    <r>
      <rPr>
        <sz val="11"/>
        <rFont val="Arial Narrow"/>
      </rPr>
      <t xml:space="preserve"> </t>
    </r>
    <r>
      <rPr>
        <b/>
        <sz val="11"/>
        <rFont val="Arial Narrow"/>
      </rPr>
      <t xml:space="preserve"> Hoja 5 Tabla de probabilidad: </t>
    </r>
    <r>
      <rPr>
        <sz val="11"/>
        <rFont val="Arial Narrow"/>
      </rPr>
      <t>Tabla referente para todos los cálculos (no se diligencia)</t>
    </r>
  </si>
  <si>
    <r>
      <rPr>
        <sz val="10"/>
        <rFont val="Arial Narrow"/>
      </rPr>
      <t xml:space="preserve"> -</t>
    </r>
    <r>
      <rPr>
        <sz val="11"/>
        <rFont val="Arial Narrow"/>
      </rPr>
      <t xml:space="preserve"> </t>
    </r>
    <r>
      <rPr>
        <b/>
        <sz val="11"/>
        <rFont val="Arial Narrow"/>
      </rPr>
      <t xml:space="preserve"> Hoja 6 Tabla de Impacto: </t>
    </r>
    <r>
      <rPr>
        <sz val="11"/>
        <rFont val="Arial Narrow"/>
      </rPr>
      <t>Tabla referente para todos los cálculos (no se diligencia)</t>
    </r>
  </si>
  <si>
    <r>
      <rPr>
        <sz val="10"/>
        <rFont val="Arial Narrow"/>
      </rPr>
      <t xml:space="preserve"> -</t>
    </r>
    <r>
      <rPr>
        <sz val="11"/>
        <rFont val="Arial Narrow"/>
      </rPr>
      <t xml:space="preserve"> </t>
    </r>
    <r>
      <rPr>
        <b/>
        <sz val="11"/>
        <rFont val="Arial Narrow"/>
      </rPr>
      <t xml:space="preserve"> Hoja 7 Tabla de Valoración de Controles: </t>
    </r>
    <r>
      <rPr>
        <sz val="11"/>
        <rFont val="Arial Narrow"/>
      </rPr>
      <t>Tabla referente para todos los cálculos (no se diligencia)</t>
    </r>
  </si>
  <si>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</si>
  <si>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</si>
  <si>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</si>
  <si>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</si>
  <si>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</si>
  <si>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</si>
  <si>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</si>
  <si>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</si>
  <si>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</si>
  <si>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</si>
  <si>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</si>
  <si>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</si>
  <si>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</si>
  <si>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</si>
  <si>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</si>
  <si>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</si>
  <si>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</si>
  <si>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</si>
  <si>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</si>
  <si>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</si>
  <si>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</si>
  <si>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</si>
  <si>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</si>
  <si>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</si>
  <si>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</si>
  <si>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</si>
  <si>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</si>
  <si>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</si>
  <si>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</si>
  <si>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</si>
  <si>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</si>
  <si>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</si>
  <si>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</si>
  <si>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</si>
  <si>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</si>
  <si>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</si>
  <si>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</si>
  <si>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</si>
  <si>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</si>
  <si>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</si>
  <si>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</si>
  <si>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</si>
  <si>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algunas partes interesadas de relevancia frente al logro de los objetivos</t>
  </si>
  <si>
    <t>Mayor</t>
  </si>
  <si>
    <t>Mayor 80%</t>
  </si>
  <si>
    <t xml:space="preserve">Entre 100 y 500 SMLMV </t>
  </si>
  <si>
    <t>El riesgo afecta la imagen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</si>
  <si>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</si>
  <si>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</si>
  <si>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</si>
  <si>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</si>
  <si>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</si>
  <si>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</si>
  <si>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</si>
  <si>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</si>
  <si>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</si>
  <si>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</si>
  <si>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</si>
  <si>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</si>
  <si>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</si>
  <si>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</si>
  <si>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</si>
  <si>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</si>
  <si>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</si>
  <si>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</si>
  <si>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</si>
  <si>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El riesgo afecta la imagen de la entidad con algunos usuarios de relevancia frente al logro de los objetivos</t>
  </si>
  <si>
    <t>El riesgo afecta la imagen de de la entidad con efecto publicitario sostenido a nivel de sector administrativo, nivel departamental o municipal</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</si>
  <si>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</si>
  <si>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</si>
  <si>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</si>
  <si>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</si>
  <si>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</si>
  <si>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</si>
  <si>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</si>
  <si>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</si>
  <si>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</si>
  <si>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</si>
  <si>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</si>
  <si>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</si>
  <si>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</si>
  <si>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</si>
  <si>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</si>
  <si>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</si>
  <si>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</si>
  <si>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</si>
  <si>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</si>
  <si>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</si>
  <si>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</si>
  <si>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</si>
  <si>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</si>
  <si>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</si>
  <si>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</si>
  <si>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rPr>
      <t>*Nota 1:</t>
    </r>
    <r>
      <rPr>
        <sz val="12"/>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</si>
  <si>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r>
      <rPr>
        <b/>
        <sz val="11"/>
        <rFont val="Century Gothic"/>
      </rPr>
      <t>1.</t>
    </r>
    <r>
      <rPr>
        <b/>
        <sz val="7"/>
        <rFont val="Times New Roman"/>
      </rPr>
      <t xml:space="preserve">    </t>
    </r>
    <r>
      <rPr>
        <b/>
        <sz val="11"/>
        <rFont val="Century Gothic"/>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</si>
  <si>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</si>
  <si>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</si>
  <si>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</si>
  <si>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</si>
  <si>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</si>
  <si>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</si>
  <si>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</si>
  <si>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</si>
  <si>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</si>
  <si>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</si>
  <si>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</si>
  <si>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</si>
  <si>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</si>
  <si>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Aceptar</t>
  </si>
  <si>
    <t>Económico</t>
  </si>
  <si>
    <t>Evitar</t>
  </si>
  <si>
    <t>Reputacional</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</si>
  <si>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</si>
  <si>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</si>
  <si>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</si>
  <si>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</si>
  <si>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</si>
  <si>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</si>
  <si>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</si>
  <si>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</si>
  <si>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</si>
  <si>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</si>
  <si>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</si>
  <si>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</si>
  <si>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</si>
  <si>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</si>
  <si>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La Subsecretaria de Gestion Ambiental Urbana mensualmente programa mesas de trabajo con el fin de verificar el avance de la ejecución de las actividades dentro del proyecto Centro de Bienestar Animal e identificar oportunidades de mejora, en actas se deja la evidencia de las acciones.</t>
  </si>
  <si>
    <t>El profesional contratista revisa mensualmente la ejecución de las temáticas  de Residuos Sólidos y  Educación Ambiental para mitigar el impacto ambiental negativo en el ecosistema. De no realizarse las jornadas establecidas, estas son reprogramadas ajustando el cronograma de capacitación y fortalecimiento e informadas a los interesados  a través de los canales de comunicación, correo electrónico y/o vía telefónica; el registro de la desviación del control quedan en el archivo fisco y/o digital</t>
  </si>
  <si>
    <t>Gestion Ambiental</t>
  </si>
  <si>
    <t>Fortalecer la gestión ambiental, sostenible y resiliente, ejecutando acciones ambientales en gerencia pública, educación, gobernanza, gestión integral del agua, para la conservación de los recursos naturales, la protección y bienestar animal con la participación de actores locales y gubernamentales.</t>
  </si>
  <si>
    <t xml:space="preserve">Inicia con la identificación de las necesidades específicas en términos de conservación ambiental, gestión de recursos naturales y bienestar animal, considerando las particularidades de la comunidad y del entorno socio ambiental, finalizando con la entrega de productos y/o servicios ambientales.
Aplica a: la conservación y restauración de áreas naturales, al mejoramiento de la eficiencia en el uso del agua, a la gestión integral de los residuos sólidos, a la ornamentación de espacios públicos, al desarrollo de actividades educativas ambientales y a la protección y bienestar animal.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</si>
</sst>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4" x14ac:knownFonts="1">
    <font>
      <sz val="11"/>
      <name val="Calibri"/>
      <scheme val="minor"/>
    </font>
    <font>
      <sz val="11"/>
      <name val="Century Gothic"/>
    </font>
    <font>
      <sz val="11"/>
      <name val="Calibri"/>
    </font>
    <font>
      <b/>
      <sz val="18"/>
      <name val="Century Gothic"/>
    </font>
    <font>
      <sz val="18"/>
      <name val="Century Gothic"/>
    </font>
    <font>
      <b/>
      <sz val="12"/>
      <name val="Century Gothic"/>
    </font>
    <font>
      <sz val="12"/>
      <name val="Century Gothic"/>
    </font>
    <font>
      <sz val="11"/>
      <name val="Arial Narrow"/>
    </font>
    <font>
      <b/>
      <sz val="11"/>
      <name val="Century Gothic"/>
    </font>
    <font>
      <b/>
      <sz val="11"/>
      <name val="Arial Narrow"/>
    </font>
    <font>
      <sz val="10"/>
      <name val="Century Gothic"/>
    </font>
    <font>
      <sz val="11"/>
      <name val="Century Gothic"/>
    </font>
    <font>
      <b/>
      <sz val="14"/>
      <name val="Arial Narrow"/>
    </font>
    <font>
      <sz val="10"/>
      <name val="Arial Narrow"/>
    </font>
    <font>
      <b/>
      <u/>
      <sz val="11"/>
      <name val="Arial Narrow"/>
    </font>
    <font>
      <b/>
      <u/>
      <sz val="11"/>
      <name val="Arial Narrow"/>
    </font>
    <font>
      <b/>
      <sz val="10"/>
      <name val="Arial Narrow"/>
    </font>
    <font>
      <b/>
      <sz val="9"/>
      <name val="Arial Narrow"/>
    </font>
    <font>
      <sz val="9"/>
      <name val="Arial Narrow"/>
    </font>
    <font>
      <b/>
      <sz val="22"/>
      <name val="Arial Narrow"/>
    </font>
    <font>
      <b/>
      <sz val="40"/>
      <color rgb="FF000000"/>
      <name val="Calibri"/>
    </font>
    <font>
      <sz val="11"/>
      <name val="Calibri"/>
    </font>
    <font>
      <sz val="28"/>
      <name val="Calibri"/>
    </font>
    <font>
      <b/>
      <sz val="28"/>
      <color rgb="FF000000"/>
      <name val="Calibri"/>
    </font>
    <font>
      <b/>
      <sz val="36"/>
      <color rgb="FF000000"/>
      <name val="Calibri"/>
    </font>
    <font>
      <sz val="24"/>
      <name val="Arial Narrow"/>
    </font>
    <font>
      <b/>
      <sz val="20"/>
      <name val="Calibri"/>
    </font>
    <font>
      <b/>
      <sz val="12"/>
      <color rgb="FF000000"/>
      <name val="Calibri"/>
    </font>
    <font>
      <b/>
      <sz val="24"/>
      <color rgb="FF000000"/>
      <name val="Calibri"/>
    </font>
    <font>
      <b/>
      <sz val="18"/>
      <color rgb="FF000000"/>
      <name val="Calibri"/>
    </font>
    <font>
      <b/>
      <sz val="18"/>
      <name val="Arial Narrow"/>
    </font>
    <font>
      <sz val="18"/>
      <name val="Arial"/>
    </font>
    <font>
      <b/>
      <sz val="20"/>
      <color rgb="FF000000"/>
      <name val="Arial Narrow"/>
    </font>
    <font>
      <sz val="20"/>
      <color rgb="FF000000"/>
      <name val="Arial Narrow"/>
    </font>
    <font>
      <sz val="20"/>
      <color rgb="FFFFFFFF"/>
      <name val="Arial Narrow"/>
    </font>
    <font>
      <b/>
      <sz val="26"/>
      <name val="Arial Narrow"/>
    </font>
    <font>
      <sz val="24"/>
      <name val="Arial"/>
    </font>
    <font>
      <b/>
      <sz val="24"/>
      <color rgb="FF000000"/>
      <name val="Arial Narrow"/>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b/>
      <sz val="14"/>
      <color rgb="FF000000"/>
      <name val="Arial Narrow"/>
    </font>
    <font>
      <sz val="12"/>
      <name val="Calibri"/>
    </font>
    <font>
      <b/>
      <sz val="12"/>
      <color rgb="FF000000"/>
      <name val="Arial Narrow"/>
    </font>
    <font>
      <sz val="12"/>
      <color rgb="FF000000"/>
      <name val="Arial Narrow"/>
    </font>
    <font>
      <sz val="12"/>
      <name val="Arial Narrow"/>
    </font>
    <font>
      <sz val="9"/>
      <name val="Century Gothic"/>
    </font>
    <font>
      <b/>
      <sz val="10"/>
      <name val="Century Gothic"/>
    </font>
    <font>
      <sz val="8"/>
      <name val="Century Gothic"/>
    </font>
    <font>
      <sz val="11"/>
      <name val="Arial"/>
    </font>
    <font>
      <sz val="10"/>
      <color rgb="FF000000"/>
      <name val="Arial Narrow"/>
    </font>
    <font>
      <sz val="10"/>
      <name val="Calibri"/>
    </font>
    <font>
      <b/>
      <sz val="11"/>
      <color rgb="FFE36C09"/>
      <name val="Century Gothic"/>
    </font>
    <font>
      <b/>
      <sz val="10"/>
      <color rgb="FFE36C09"/>
      <name val="Arial Narrow"/>
    </font>
    <font>
      <b/>
      <sz val="11"/>
      <color rgb="FFE36C09"/>
      <name val="Arial Narrow"/>
    </font>
    <font>
      <b/>
      <sz val="9"/>
      <color rgb="FFE36C09"/>
      <name val="Arial Narrow"/>
    </font>
    <font>
      <b/>
      <sz val="12"/>
      <color rgb="FFE36C09"/>
      <name val="Arial Narrow"/>
    </font>
    <font>
      <b/>
      <sz val="7"/>
      <name val="Times New Roman"/>
    </font>
    <font>
      <sz val="10"/>
      <name val="Century Gothic"/>
      <family val="2"/>
    </font>
    <font>
      <sz val="11"/>
      <name val="Century Gothic"/>
      <family val="2"/>
    </font>
  </fonts>
  <fills count="16">
    <fill>
      <patternFill patternType="none"/>
    </fill>
    <fill>
      <patternFill patternType="gray125"/>
    </fill>
    <fill>
      <patternFill patternType="solid">
        <fgColor rgb="FFFBD4B4"/>
        <bgColor rgb="FFFBD4B4"/>
      </patternFill>
    </fill>
    <fill>
      <patternFill patternType="solid">
        <fgColor rgb="FFFABF8F"/>
        <bgColor rgb="FFFABF8F"/>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rgb="FFFDE9D9"/>
        <bgColor rgb="FFFDE9D9"/>
      </patternFill>
    </fill>
    <fill>
      <patternFill patternType="solid">
        <fgColor rgb="FFFFFFFF"/>
        <bgColor indexed="64"/>
      </patternFill>
    </fill>
  </fills>
  <borders count="12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diagonal/>
    </border>
    <border>
      <left style="thin">
        <color rgb="FF000000"/>
      </left>
      <right style="thin">
        <color rgb="FF000000"/>
      </right>
      <top/>
      <bottom/>
      <diagonal/>
    </border>
    <border>
      <left style="medium">
        <color rgb="FF000000"/>
      </left>
      <right style="medium">
        <color rgb="FF000000"/>
      </right>
      <top/>
      <bottom/>
      <diagonal/>
    </border>
    <border>
      <left style="dotted">
        <color rgb="FFE36C09"/>
      </left>
      <right style="dotted">
        <color rgb="FFE36C09"/>
      </right>
      <top/>
      <bottom/>
      <diagonal/>
    </border>
    <border>
      <left style="medium">
        <color rgb="FF000000"/>
      </left>
      <right style="medium">
        <color rgb="FF000000"/>
      </right>
      <top/>
      <bottom style="medium">
        <color rgb="FF000000"/>
      </bottom>
      <diagonal/>
    </border>
    <border>
      <left style="dotted">
        <color rgb="FFE36C09"/>
      </left>
      <right style="dotted">
        <color rgb="FFE36C09"/>
      </right>
      <top/>
      <bottom style="dotted">
        <color rgb="FFE36C09"/>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auto="1"/>
      </right>
      <top style="double">
        <color rgb="FF000000"/>
      </top>
      <bottom/>
      <diagonal/>
    </border>
    <border>
      <left style="thin">
        <color auto="1"/>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right/>
      <top style="medium">
        <color rgb="FF000000"/>
      </top>
      <bottom/>
      <diagonal/>
    </border>
    <border>
      <left/>
      <right/>
      <top style="medium">
        <color rgb="FF00000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rgb="FF000000"/>
      </left>
      <right/>
      <top/>
      <bottom/>
      <diagonal/>
    </border>
    <border>
      <left/>
      <right style="medium">
        <color rgb="FF000000"/>
      </right>
      <top/>
      <bottom/>
      <diagonal/>
    </border>
    <border>
      <left style="medium">
        <color auto="1"/>
      </left>
      <right/>
      <top/>
      <bottom/>
      <diagonal/>
    </border>
    <border>
      <left/>
      <right style="medium">
        <color auto="1"/>
      </right>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diagonal/>
    </border>
    <border>
      <left style="thin">
        <color rgb="FF000000"/>
      </left>
      <right style="thin">
        <color rgb="FF000000"/>
      </right>
      <top/>
      <bottom style="dotted">
        <color rgb="FFE36C09"/>
      </bottom>
      <diagonal/>
    </border>
    <border>
      <left style="thin">
        <color rgb="FF000000"/>
      </left>
      <right style="thin">
        <color rgb="FF000000"/>
      </right>
      <top style="dotted">
        <color rgb="FFE36C09"/>
      </top>
      <bottom/>
      <diagonal/>
    </border>
  </borders>
  <cellStyleXfs count="1">
    <xf numFmtId="0" fontId="0" fillId="0" borderId="0"/>
  </cellStyleXfs>
  <cellXfs count="332">
    <xf numFmtId="0" fontId="0" fillId="0" borderId="0" xfId="0"/>
    <xf numFmtId="0" fontId="1" fillId="0" borderId="0" xfId="0" applyFont="1" applyAlignment="1">
      <alignment horizontal="center" vertical="center"/>
    </xf>
    <xf numFmtId="0" fontId="7" fillId="0" borderId="11" xfId="0" applyFont="1" applyBorder="1"/>
    <xf numFmtId="0" fontId="1" fillId="0" borderId="11" xfId="0" applyFont="1" applyBorder="1" applyAlignment="1">
      <alignment horizontal="center" vertical="center"/>
    </xf>
    <xf numFmtId="0" fontId="8" fillId="2" borderId="26" xfId="0" applyFont="1" applyFill="1" applyBorder="1" applyAlignment="1">
      <alignment horizontal="center" vertical="center" textRotation="90"/>
    </xf>
    <xf numFmtId="0" fontId="1" fillId="0" borderId="26" xfId="0" applyFont="1" applyBorder="1" applyAlignment="1">
      <alignment horizontal="center" vertical="center"/>
    </xf>
    <xf numFmtId="0" fontId="1" fillId="0" borderId="26" xfId="0" applyFont="1" applyBorder="1" applyAlignment="1">
      <alignment horizontal="center" vertical="center" textRotation="90"/>
    </xf>
    <xf numFmtId="9" fontId="1" fillId="0" borderId="26" xfId="0" applyNumberFormat="1" applyFont="1" applyBorder="1" applyAlignment="1">
      <alignment horizontal="center" vertical="center"/>
    </xf>
    <xf numFmtId="164" fontId="1" fillId="0" borderId="26" xfId="0" applyNumberFormat="1" applyFont="1" applyBorder="1" applyAlignment="1">
      <alignment horizontal="center" vertical="center"/>
    </xf>
    <xf numFmtId="0" fontId="8" fillId="0" borderId="26" xfId="0" applyFont="1" applyBorder="1" applyAlignment="1">
      <alignment horizontal="center" vertical="center" textRotation="90" wrapText="1"/>
    </xf>
    <xf numFmtId="0" fontId="8" fillId="0" borderId="26" xfId="0" applyFont="1" applyBorder="1" applyAlignment="1">
      <alignment horizontal="center" vertical="center" textRotation="90"/>
    </xf>
    <xf numFmtId="0" fontId="1" fillId="0" borderId="26" xfId="0" applyFont="1" applyBorder="1" applyAlignment="1">
      <alignment horizontal="center" vertical="center" wrapText="1"/>
    </xf>
    <xf numFmtId="14" fontId="1" fillId="0" borderId="26" xfId="0" applyNumberFormat="1" applyFont="1" applyBorder="1" applyAlignment="1">
      <alignment horizontal="center" vertical="center"/>
    </xf>
    <xf numFmtId="0" fontId="1" fillId="0" borderId="24" xfId="0" applyFont="1" applyBorder="1" applyAlignment="1">
      <alignment vertical="center" wrapText="1"/>
    </xf>
    <xf numFmtId="0" fontId="1" fillId="0" borderId="24" xfId="0" applyFont="1" applyBorder="1" applyAlignment="1">
      <alignment vertical="center"/>
    </xf>
    <xf numFmtId="0" fontId="8" fillId="0" borderId="24" xfId="0" applyFont="1" applyBorder="1" applyAlignment="1">
      <alignment vertical="center" wrapText="1"/>
    </xf>
    <xf numFmtId="9" fontId="1" fillId="0" borderId="24" xfId="0" applyNumberFormat="1" applyFont="1" applyBorder="1" applyAlignment="1">
      <alignment vertical="center" wrapText="1"/>
    </xf>
    <xf numFmtId="0" fontId="8" fillId="0" borderId="24" xfId="0" applyFont="1" applyBorder="1" applyAlignment="1">
      <alignment vertical="center"/>
    </xf>
    <xf numFmtId="0" fontId="9" fillId="0" borderId="32" xfId="0" applyFont="1" applyBorder="1" applyAlignment="1">
      <alignment horizontal="center" vertical="center" textRotation="90"/>
    </xf>
    <xf numFmtId="0" fontId="11" fillId="0" borderId="26" xfId="0" applyFont="1" applyBorder="1" applyAlignment="1">
      <alignment horizontal="center" vertical="center"/>
    </xf>
    <xf numFmtId="0" fontId="8" fillId="0" borderId="0" xfId="0" applyFont="1" applyAlignment="1">
      <alignment horizontal="left" vertical="center"/>
    </xf>
    <xf numFmtId="0" fontId="7" fillId="0" borderId="0" xfId="0" applyFont="1"/>
    <xf numFmtId="0" fontId="13" fillId="0" borderId="38" xfId="0" applyFont="1" applyBorder="1"/>
    <xf numFmtId="0" fontId="13" fillId="0" borderId="39" xfId="0" applyFont="1" applyBorder="1"/>
    <xf numFmtId="0" fontId="13" fillId="0" borderId="40" xfId="0" applyFont="1" applyBorder="1"/>
    <xf numFmtId="0" fontId="15" fillId="0" borderId="49" xfId="0" applyFont="1" applyBorder="1" applyAlignment="1">
      <alignment horizontal="left" vertical="top" wrapText="1"/>
    </xf>
    <xf numFmtId="0" fontId="9" fillId="0" borderId="11" xfId="0" applyFont="1" applyBorder="1" applyAlignment="1">
      <alignment horizontal="left" vertical="top" wrapText="1"/>
    </xf>
    <xf numFmtId="0" fontId="9" fillId="0" borderId="50" xfId="0" applyFont="1" applyBorder="1" applyAlignment="1">
      <alignment horizontal="left" vertical="top" wrapText="1"/>
    </xf>
    <xf numFmtId="0" fontId="13" fillId="0" borderId="49" xfId="0" applyFont="1" applyBorder="1"/>
    <xf numFmtId="0" fontId="13" fillId="0" borderId="11" xfId="0" applyFont="1" applyBorder="1"/>
    <xf numFmtId="0" fontId="16" fillId="0" borderId="11" xfId="0" applyFont="1" applyBorder="1" applyAlignment="1">
      <alignment horizontal="left" vertical="center" wrapText="1"/>
    </xf>
    <xf numFmtId="0" fontId="13" fillId="0" borderId="11" xfId="0" applyFont="1" applyBorder="1" applyAlignment="1">
      <alignment horizontal="left" vertical="center" wrapText="1"/>
    </xf>
    <xf numFmtId="0" fontId="13" fillId="0" borderId="50" xfId="0" applyFont="1" applyBorder="1"/>
    <xf numFmtId="0" fontId="17" fillId="0" borderId="11" xfId="0" applyFont="1" applyBorder="1" applyAlignment="1">
      <alignment horizontal="left" vertical="center" wrapText="1"/>
    </xf>
    <xf numFmtId="0" fontId="18" fillId="0" borderId="11" xfId="0" applyFont="1" applyBorder="1" applyAlignment="1">
      <alignment horizontal="left" vertical="top" wrapText="1"/>
    </xf>
    <xf numFmtId="0" fontId="21" fillId="0" borderId="11" xfId="0" applyFont="1" applyBorder="1"/>
    <xf numFmtId="0" fontId="27" fillId="5" borderId="93" xfId="0" applyFont="1" applyFill="1" applyBorder="1" applyAlignment="1">
      <alignment horizontal="center" vertical="center" wrapText="1" readingOrder="1"/>
    </xf>
    <xf numFmtId="0" fontId="27" fillId="5" borderId="94" xfId="0" applyFont="1" applyFill="1" applyBorder="1" applyAlignment="1">
      <alignment horizontal="center" vertical="center" wrapText="1" readingOrder="1"/>
    </xf>
    <xf numFmtId="0" fontId="27" fillId="5" borderId="95" xfId="0" applyFont="1" applyFill="1" applyBorder="1" applyAlignment="1">
      <alignment horizontal="center" vertical="center" wrapText="1" readingOrder="1"/>
    </xf>
    <xf numFmtId="0" fontId="27" fillId="6" borderId="93" xfId="0" applyFont="1" applyFill="1" applyBorder="1" applyAlignment="1">
      <alignment horizontal="center" wrapText="1" readingOrder="1"/>
    </xf>
    <xf numFmtId="0" fontId="27" fillId="6" borderId="94" xfId="0" applyFont="1" applyFill="1" applyBorder="1" applyAlignment="1">
      <alignment horizontal="center" wrapText="1" readingOrder="1"/>
    </xf>
    <xf numFmtId="0" fontId="27" fillId="6" borderId="95" xfId="0" applyFont="1" applyFill="1" applyBorder="1" applyAlignment="1">
      <alignment horizontal="center" wrapText="1" readingOrder="1"/>
    </xf>
    <xf numFmtId="0" fontId="27" fillId="5" borderId="49" xfId="0" applyFont="1" applyFill="1" applyBorder="1" applyAlignment="1">
      <alignment horizontal="center" vertical="center" wrapText="1" readingOrder="1"/>
    </xf>
    <xf numFmtId="0" fontId="27" fillId="5" borderId="11" xfId="0" applyFont="1" applyFill="1" applyBorder="1" applyAlignment="1">
      <alignment horizontal="center" vertical="center" wrapText="1" readingOrder="1"/>
    </xf>
    <xf numFmtId="0" fontId="27" fillId="5" borderId="50" xfId="0" applyFont="1" applyFill="1" applyBorder="1" applyAlignment="1">
      <alignment horizontal="center" vertical="center" wrapText="1" readingOrder="1"/>
    </xf>
    <xf numFmtId="0" fontId="27" fillId="6" borderId="49" xfId="0" applyFont="1" applyFill="1" applyBorder="1" applyAlignment="1">
      <alignment horizontal="center" wrapText="1" readingOrder="1"/>
    </xf>
    <xf numFmtId="0" fontId="27" fillId="6" borderId="11" xfId="0" applyFont="1" applyFill="1" applyBorder="1" applyAlignment="1">
      <alignment horizontal="center" wrapText="1" readingOrder="1"/>
    </xf>
    <xf numFmtId="0" fontId="27" fillId="6" borderId="50" xfId="0" applyFont="1" applyFill="1" applyBorder="1" applyAlignment="1">
      <alignment horizontal="center" wrapText="1" readingOrder="1"/>
    </xf>
    <xf numFmtId="0" fontId="27" fillId="5" borderId="96" xfId="0" applyFont="1" applyFill="1" applyBorder="1" applyAlignment="1">
      <alignment horizontal="center" vertical="center" wrapText="1" readingOrder="1"/>
    </xf>
    <xf numFmtId="0" fontId="27" fillId="5" borderId="97" xfId="0" applyFont="1" applyFill="1" applyBorder="1" applyAlignment="1">
      <alignment horizontal="center" vertical="center" wrapText="1" readingOrder="1"/>
    </xf>
    <xf numFmtId="0" fontId="27" fillId="5" borderId="98" xfId="0" applyFont="1" applyFill="1" applyBorder="1" applyAlignment="1">
      <alignment horizontal="center" vertical="center" wrapText="1" readingOrder="1"/>
    </xf>
    <xf numFmtId="0" fontId="27" fillId="6" borderId="96" xfId="0" applyFont="1" applyFill="1" applyBorder="1" applyAlignment="1">
      <alignment horizontal="center" wrapText="1" readingOrder="1"/>
    </xf>
    <xf numFmtId="0" fontId="27" fillId="6" borderId="97" xfId="0" applyFont="1" applyFill="1" applyBorder="1" applyAlignment="1">
      <alignment horizontal="center" wrapText="1" readingOrder="1"/>
    </xf>
    <xf numFmtId="0" fontId="27" fillId="6" borderId="98" xfId="0" applyFont="1" applyFill="1" applyBorder="1" applyAlignment="1">
      <alignment horizontal="center" wrapText="1" readingOrder="1"/>
    </xf>
    <xf numFmtId="0" fontId="27" fillId="7" borderId="93" xfId="0" applyFont="1" applyFill="1" applyBorder="1" applyAlignment="1">
      <alignment horizontal="center" wrapText="1" readingOrder="1"/>
    </xf>
    <xf numFmtId="0" fontId="27" fillId="7" borderId="94" xfId="0" applyFont="1" applyFill="1" applyBorder="1" applyAlignment="1">
      <alignment horizontal="center" wrapText="1" readingOrder="1"/>
    </xf>
    <xf numFmtId="0" fontId="27" fillId="7" borderId="95" xfId="0" applyFont="1" applyFill="1" applyBorder="1" applyAlignment="1">
      <alignment horizontal="center" wrapText="1" readingOrder="1"/>
    </xf>
    <xf numFmtId="0" fontId="27" fillId="7" borderId="49" xfId="0" applyFont="1" applyFill="1" applyBorder="1" applyAlignment="1">
      <alignment horizontal="center" wrapText="1" readingOrder="1"/>
    </xf>
    <xf numFmtId="0" fontId="27" fillId="7" borderId="11" xfId="0" applyFont="1" applyFill="1" applyBorder="1" applyAlignment="1">
      <alignment horizontal="center" wrapText="1" readingOrder="1"/>
    </xf>
    <xf numFmtId="0" fontId="27" fillId="7" borderId="50" xfId="0" applyFont="1" applyFill="1" applyBorder="1" applyAlignment="1">
      <alignment horizontal="center" wrapText="1" readingOrder="1"/>
    </xf>
    <xf numFmtId="0" fontId="27" fillId="7" borderId="96" xfId="0" applyFont="1" applyFill="1" applyBorder="1" applyAlignment="1">
      <alignment horizontal="center" wrapText="1" readingOrder="1"/>
    </xf>
    <xf numFmtId="0" fontId="27" fillId="7" borderId="97" xfId="0" applyFont="1" applyFill="1" applyBorder="1" applyAlignment="1">
      <alignment horizontal="center" wrapText="1" readingOrder="1"/>
    </xf>
    <xf numFmtId="0" fontId="27" fillId="7" borderId="98" xfId="0" applyFont="1" applyFill="1" applyBorder="1" applyAlignment="1">
      <alignment horizontal="center" wrapText="1" readingOrder="1"/>
    </xf>
    <xf numFmtId="0" fontId="27" fillId="8" borderId="93" xfId="0" applyFont="1" applyFill="1" applyBorder="1" applyAlignment="1">
      <alignment horizontal="center" wrapText="1" readingOrder="1"/>
    </xf>
    <xf numFmtId="0" fontId="27" fillId="8" borderId="94" xfId="0" applyFont="1" applyFill="1" applyBorder="1" applyAlignment="1">
      <alignment horizontal="center" wrapText="1" readingOrder="1"/>
    </xf>
    <xf numFmtId="0" fontId="27" fillId="8" borderId="95" xfId="0" applyFont="1" applyFill="1" applyBorder="1" applyAlignment="1">
      <alignment horizontal="center" wrapText="1" readingOrder="1"/>
    </xf>
    <xf numFmtId="0" fontId="27" fillId="8" borderId="49" xfId="0" applyFont="1" applyFill="1" applyBorder="1" applyAlignment="1">
      <alignment horizontal="center" wrapText="1" readingOrder="1"/>
    </xf>
    <xf numFmtId="0" fontId="27" fillId="8" borderId="11" xfId="0" applyFont="1" applyFill="1" applyBorder="1" applyAlignment="1">
      <alignment horizontal="center" wrapText="1" readingOrder="1"/>
    </xf>
    <xf numFmtId="0" fontId="27" fillId="8" borderId="50" xfId="0" applyFont="1" applyFill="1" applyBorder="1" applyAlignment="1">
      <alignment horizontal="center" wrapText="1" readingOrder="1"/>
    </xf>
    <xf numFmtId="0" fontId="27" fillId="8" borderId="96" xfId="0" applyFont="1" applyFill="1" applyBorder="1" applyAlignment="1">
      <alignment horizontal="center" wrapText="1" readingOrder="1"/>
    </xf>
    <xf numFmtId="0" fontId="27" fillId="8" borderId="97" xfId="0" applyFont="1" applyFill="1" applyBorder="1" applyAlignment="1">
      <alignment horizontal="center" wrapText="1" readingOrder="1"/>
    </xf>
    <xf numFmtId="0" fontId="27" fillId="8" borderId="98" xfId="0" applyFont="1" applyFill="1" applyBorder="1" applyAlignment="1">
      <alignment horizontal="center" wrapText="1" readingOrder="1"/>
    </xf>
    <xf numFmtId="0" fontId="29" fillId="7" borderId="94" xfId="0" applyFont="1" applyFill="1" applyBorder="1" applyAlignment="1">
      <alignment horizontal="center" wrapText="1" readingOrder="1"/>
    </xf>
    <xf numFmtId="0" fontId="31" fillId="0" borderId="0" xfId="0" applyFont="1" applyAlignment="1">
      <alignment horizontal="center" vertical="center" wrapText="1"/>
    </xf>
    <xf numFmtId="0" fontId="32" fillId="9" borderId="11" xfId="0" applyFont="1" applyFill="1" applyBorder="1" applyAlignment="1">
      <alignment horizontal="center" vertical="center" wrapText="1" readingOrder="1"/>
    </xf>
    <xf numFmtId="0" fontId="33" fillId="8" borderId="99" xfId="0" applyFont="1" applyFill="1" applyBorder="1" applyAlignment="1">
      <alignment horizontal="center" vertical="center" wrapText="1" readingOrder="1"/>
    </xf>
    <xf numFmtId="0" fontId="33" fillId="0" borderId="100" xfId="0" applyFont="1" applyBorder="1" applyAlignment="1">
      <alignment horizontal="left" vertical="center" wrapText="1" readingOrder="1"/>
    </xf>
    <xf numFmtId="9" fontId="33" fillId="0" borderId="100" xfId="0" applyNumberFormat="1" applyFont="1" applyBorder="1" applyAlignment="1">
      <alignment horizontal="center" vertical="center" wrapText="1" readingOrder="1"/>
    </xf>
    <xf numFmtId="0" fontId="33" fillId="10" borderId="101" xfId="0" applyFont="1" applyFill="1" applyBorder="1" applyAlignment="1">
      <alignment horizontal="center" vertical="center" wrapText="1" readingOrder="1"/>
    </xf>
    <xf numFmtId="0" fontId="33" fillId="0" borderId="101" xfId="0" applyFont="1" applyBorder="1" applyAlignment="1">
      <alignment horizontal="left" vertical="center" wrapText="1" readingOrder="1"/>
    </xf>
    <xf numFmtId="9" fontId="33" fillId="0" borderId="101" xfId="0" applyNumberFormat="1" applyFont="1" applyBorder="1" applyAlignment="1">
      <alignment horizontal="center" vertical="center" wrapText="1" readingOrder="1"/>
    </xf>
    <xf numFmtId="0" fontId="33" fillId="11" borderId="101" xfId="0" applyFont="1" applyFill="1" applyBorder="1" applyAlignment="1">
      <alignment horizontal="center" vertical="center" wrapText="1" readingOrder="1"/>
    </xf>
    <xf numFmtId="0" fontId="33" fillId="12" borderId="101" xfId="0" applyFont="1" applyFill="1" applyBorder="1" applyAlignment="1">
      <alignment horizontal="center" vertical="center" wrapText="1" readingOrder="1"/>
    </xf>
    <xf numFmtId="0" fontId="34" fillId="13" borderId="101" xfId="0" applyFont="1" applyFill="1" applyBorder="1" applyAlignment="1">
      <alignment horizontal="center" vertical="center" wrapText="1" readingOrder="1"/>
    </xf>
    <xf numFmtId="0" fontId="36" fillId="0" borderId="11" xfId="0" applyFont="1" applyBorder="1" applyAlignment="1">
      <alignment horizontal="center" vertical="center" wrapText="1"/>
    </xf>
    <xf numFmtId="0" fontId="37" fillId="9" borderId="11" xfId="0" applyFont="1" applyFill="1" applyBorder="1" applyAlignment="1">
      <alignment horizontal="center" vertical="center" wrapText="1" readingOrder="1"/>
    </xf>
    <xf numFmtId="0" fontId="38" fillId="8" borderId="99" xfId="0" applyFont="1" applyFill="1" applyBorder="1" applyAlignment="1">
      <alignment horizontal="center" vertical="center" wrapText="1" readingOrder="1"/>
    </xf>
    <xf numFmtId="0" fontId="38" fillId="0" borderId="100" xfId="0" applyFont="1" applyBorder="1" applyAlignment="1">
      <alignment horizontal="center" vertical="center" wrapText="1" readingOrder="1"/>
    </xf>
    <xf numFmtId="0" fontId="38" fillId="0" borderId="100" xfId="0" applyFont="1" applyBorder="1" applyAlignment="1">
      <alignment horizontal="left" vertical="center" wrapText="1" readingOrder="1"/>
    </xf>
    <xf numFmtId="0" fontId="38" fillId="10" borderId="101" xfId="0" applyFont="1" applyFill="1" applyBorder="1" applyAlignment="1">
      <alignment horizontal="center" vertical="center" wrapText="1" readingOrder="1"/>
    </xf>
    <xf numFmtId="0" fontId="38" fillId="0" borderId="101" xfId="0" applyFont="1" applyBorder="1" applyAlignment="1">
      <alignment horizontal="center" vertical="center" wrapText="1" readingOrder="1"/>
    </xf>
    <xf numFmtId="0" fontId="38" fillId="0" borderId="101" xfId="0" applyFont="1" applyBorder="1" applyAlignment="1">
      <alignment horizontal="left" vertical="center" wrapText="1" readingOrder="1"/>
    </xf>
    <xf numFmtId="0" fontId="38" fillId="11" borderId="101" xfId="0" applyFont="1" applyFill="1" applyBorder="1" applyAlignment="1">
      <alignment horizontal="center" vertical="center" wrapText="1" readingOrder="1"/>
    </xf>
    <xf numFmtId="0" fontId="38" fillId="7" borderId="101" xfId="0" applyFont="1" applyFill="1" applyBorder="1" applyAlignment="1">
      <alignment horizontal="center" vertical="center" wrapText="1" readingOrder="1"/>
    </xf>
    <xf numFmtId="0" fontId="38" fillId="7" borderId="101" xfId="0" applyFont="1" applyFill="1" applyBorder="1" applyAlignment="1">
      <alignment horizontal="left" vertical="center" wrapText="1" readingOrder="1"/>
    </xf>
    <xf numFmtId="0" fontId="38" fillId="12" borderId="101" xfId="0" applyFont="1" applyFill="1" applyBorder="1" applyAlignment="1">
      <alignment horizontal="center" vertical="center" wrapText="1" readingOrder="1"/>
    </xf>
    <xf numFmtId="0" fontId="39" fillId="13" borderId="101" xfId="0" applyFont="1" applyFill="1" applyBorder="1" applyAlignment="1">
      <alignment horizontal="center" vertical="center" wrapText="1" readingOrder="1"/>
    </xf>
    <xf numFmtId="0" fontId="40" fillId="0" borderId="11" xfId="0" applyFont="1" applyBorder="1" applyAlignment="1">
      <alignment horizontal="left" vertical="center" wrapText="1" readingOrder="1"/>
    </xf>
    <xf numFmtId="0" fontId="9" fillId="0" borderId="11" xfId="0" applyFont="1" applyBorder="1" applyAlignment="1">
      <alignment vertical="center"/>
    </xf>
    <xf numFmtId="0" fontId="41" fillId="0" borderId="0" xfId="0" applyFont="1" applyAlignment="1">
      <alignment vertical="center"/>
    </xf>
    <xf numFmtId="0" fontId="21" fillId="0" borderId="0" xfId="0" applyFont="1"/>
    <xf numFmtId="0" fontId="42" fillId="0" borderId="0" xfId="0" applyFont="1"/>
    <xf numFmtId="0" fontId="43" fillId="0" borderId="0" xfId="0" applyFont="1"/>
    <xf numFmtId="0" fontId="44" fillId="0" borderId="0" xfId="0" applyFont="1"/>
    <xf numFmtId="0" fontId="46" fillId="0" borderId="11" xfId="0" applyFont="1" applyBorder="1"/>
    <xf numFmtId="0" fontId="47" fillId="14" borderId="104" xfId="0" applyFont="1" applyFill="1" applyBorder="1" applyAlignment="1">
      <alignment horizontal="center" vertical="center" wrapText="1" readingOrder="1"/>
    </xf>
    <xf numFmtId="0" fontId="47" fillId="14" borderId="105" xfId="0" applyFont="1" applyFill="1" applyBorder="1" applyAlignment="1">
      <alignment horizontal="center" vertical="center" wrapText="1" readingOrder="1"/>
    </xf>
    <xf numFmtId="0" fontId="47" fillId="0" borderId="108" xfId="0" applyFont="1" applyBorder="1" applyAlignment="1">
      <alignment horizontal="center" vertical="center" wrapText="1" readingOrder="1"/>
    </xf>
    <xf numFmtId="0" fontId="48" fillId="0" borderId="108" xfId="0" applyFont="1" applyBorder="1" applyAlignment="1">
      <alignment horizontal="left" vertical="center" wrapText="1" readingOrder="1"/>
    </xf>
    <xf numFmtId="9" fontId="47" fillId="0" borderId="109" xfId="0" applyNumberFormat="1" applyFont="1" applyBorder="1" applyAlignment="1">
      <alignment horizontal="center" vertical="center" wrapText="1" readingOrder="1"/>
    </xf>
    <xf numFmtId="0" fontId="47" fillId="0" borderId="26" xfId="0" applyFont="1" applyBorder="1" applyAlignment="1">
      <alignment horizontal="center" vertical="center" wrapText="1" readingOrder="1"/>
    </xf>
    <xf numFmtId="0" fontId="48" fillId="0" borderId="26" xfId="0" applyFont="1" applyBorder="1" applyAlignment="1">
      <alignment horizontal="left" vertical="center" wrapText="1" readingOrder="1"/>
    </xf>
    <xf numFmtId="9" fontId="47" fillId="0" borderId="111" xfId="0" applyNumberFormat="1" applyFont="1" applyBorder="1" applyAlignment="1">
      <alignment horizontal="center" vertical="center" wrapText="1" readingOrder="1"/>
    </xf>
    <xf numFmtId="0" fontId="48" fillId="0" borderId="111" xfId="0" applyFont="1" applyBorder="1" applyAlignment="1">
      <alignment horizontal="center" vertical="center" wrapText="1" readingOrder="1"/>
    </xf>
    <xf numFmtId="0" fontId="47" fillId="0" borderId="116" xfId="0" applyFont="1" applyBorder="1" applyAlignment="1">
      <alignment horizontal="center" vertical="center" wrapText="1" readingOrder="1"/>
    </xf>
    <xf numFmtId="0" fontId="48" fillId="0" borderId="116" xfId="0" applyFont="1" applyBorder="1" applyAlignment="1">
      <alignment horizontal="left" vertical="center" wrapText="1" readingOrder="1"/>
    </xf>
    <xf numFmtId="0" fontId="48" fillId="0" borderId="117" xfId="0" applyFont="1" applyBorder="1" applyAlignment="1">
      <alignment horizontal="center" vertical="center" wrapText="1" readingOrder="1"/>
    </xf>
    <xf numFmtId="0" fontId="50" fillId="0" borderId="0" xfId="0" applyFont="1"/>
    <xf numFmtId="0" fontId="51" fillId="0" borderId="0" xfId="0" applyFont="1" applyAlignment="1">
      <alignment horizontal="left" vertical="center"/>
    </xf>
    <xf numFmtId="0" fontId="1" fillId="0" borderId="0" xfId="0" applyFont="1" applyAlignment="1">
      <alignment vertical="center"/>
    </xf>
    <xf numFmtId="0" fontId="54" fillId="0" borderId="101" xfId="0" applyFont="1" applyBorder="1" applyAlignment="1">
      <alignment horizontal="left" vertical="center" wrapText="1" readingOrder="1"/>
    </xf>
    <xf numFmtId="0" fontId="55" fillId="0" borderId="0" xfId="0" applyFont="1"/>
    <xf numFmtId="0" fontId="1" fillId="0" borderId="24" xfId="0" applyFont="1" applyBorder="1" applyAlignment="1" applyProtection="1">
      <alignment vertical="center" wrapText="1"/>
      <protection locked="0"/>
    </xf>
    <xf numFmtId="0" fontId="1" fillId="0" borderId="24" xfId="0" applyFont="1" applyBorder="1" applyAlignment="1" applyProtection="1">
      <alignment vertical="center"/>
      <protection locked="0"/>
    </xf>
    <xf numFmtId="0" fontId="1" fillId="0" borderId="28" xfId="0" applyFont="1" applyBorder="1" applyAlignment="1" applyProtection="1">
      <alignment horizontal="left" vertical="center" wrapText="1"/>
      <protection locked="0"/>
    </xf>
    <xf numFmtId="0" fontId="10" fillId="0" borderId="28" xfId="0" applyFont="1" applyBorder="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9" fontId="1" fillId="0" borderId="24" xfId="0" applyNumberFormat="1" applyFont="1" applyBorder="1" applyAlignment="1">
      <alignment horizontal="center" vertical="center" wrapText="1"/>
    </xf>
    <xf numFmtId="0" fontId="2" fillId="0" borderId="30" xfId="0" applyFont="1" applyBorder="1"/>
    <xf numFmtId="0" fontId="2" fillId="0" borderId="25" xfId="0" applyFont="1" applyBorder="1"/>
    <xf numFmtId="0" fontId="9" fillId="0" borderId="127" xfId="0" applyFont="1" applyBorder="1" applyAlignment="1">
      <alignment horizontal="center" vertical="center" textRotation="90"/>
    </xf>
    <xf numFmtId="0" fontId="9" fillId="0" borderId="107" xfId="0" applyFont="1" applyBorder="1" applyAlignment="1">
      <alignment horizontal="center" vertical="center" textRotation="90"/>
    </xf>
    <xf numFmtId="0" fontId="9" fillId="0" borderId="126" xfId="0" applyFont="1" applyBorder="1" applyAlignment="1">
      <alignment horizontal="center" vertical="center" textRotation="90"/>
    </xf>
    <xf numFmtId="0" fontId="8" fillId="2" borderId="24" xfId="0" applyFont="1" applyFill="1" applyBorder="1" applyAlignment="1">
      <alignment horizontal="center" vertical="center" wrapText="1"/>
    </xf>
    <xf numFmtId="0" fontId="8" fillId="2" borderId="24" xfId="0" applyFont="1" applyFill="1" applyBorder="1" applyAlignment="1">
      <alignment horizontal="center" vertical="center"/>
    </xf>
    <xf numFmtId="0" fontId="8" fillId="0" borderId="24" xfId="0" applyFont="1" applyBorder="1" applyAlignment="1">
      <alignment horizontal="center" vertical="center" wrapText="1"/>
    </xf>
    <xf numFmtId="0" fontId="8" fillId="0" borderId="24" xfId="0" applyFont="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pplyProtection="1">
      <alignment horizontal="center" vertical="center"/>
      <protection locked="0"/>
    </xf>
    <xf numFmtId="0" fontId="2" fillId="0" borderId="30" xfId="0" applyFont="1" applyBorder="1" applyProtection="1">
      <protection locked="0"/>
    </xf>
    <xf numFmtId="0" fontId="2" fillId="0" borderId="25" xfId="0" applyFont="1" applyBorder="1" applyProtection="1">
      <protection locked="0"/>
    </xf>
    <xf numFmtId="0" fontId="1" fillId="0" borderId="24"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2" fillId="0" borderId="31" xfId="0" applyFont="1" applyBorder="1" applyProtection="1">
      <protection locked="0"/>
    </xf>
    <xf numFmtId="0" fontId="2" fillId="0" borderId="33" xfId="0" applyFont="1" applyBorder="1" applyProtection="1">
      <protection locked="0"/>
    </xf>
    <xf numFmtId="0" fontId="5" fillId="0" borderId="1" xfId="0" applyFont="1" applyBorder="1" applyAlignment="1">
      <alignment horizontal="center" vertical="center"/>
    </xf>
    <xf numFmtId="0" fontId="2" fillId="0" borderId="2" xfId="0" applyFont="1" applyBorder="1"/>
    <xf numFmtId="15" fontId="6" fillId="0" borderId="10" xfId="0" applyNumberFormat="1" applyFont="1" applyBorder="1" applyAlignment="1">
      <alignment horizontal="center" vertical="center"/>
    </xf>
    <xf numFmtId="0" fontId="2" fillId="0" borderId="8" xfId="0" applyFont="1" applyBorder="1"/>
    <xf numFmtId="0" fontId="8" fillId="2" borderId="18" xfId="0" applyFont="1" applyFill="1" applyBorder="1" applyAlignment="1">
      <alignment horizontal="left" vertical="center"/>
    </xf>
    <xf numFmtId="0" fontId="2" fillId="0" borderId="19" xfId="0" applyFont="1" applyBorder="1"/>
    <xf numFmtId="0" fontId="8" fillId="2" borderId="24" xfId="0" applyFont="1" applyFill="1" applyBorder="1" applyAlignment="1">
      <alignment horizontal="center" vertical="center" textRotation="90"/>
    </xf>
    <xf numFmtId="0" fontId="1" fillId="0" borderId="1" xfId="0" applyFont="1" applyBorder="1" applyAlignment="1">
      <alignment horizontal="center" vertical="center"/>
    </xf>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10" xfId="0" applyFont="1" applyBorder="1"/>
    <xf numFmtId="0" fontId="2" fillId="0" borderId="9" xfId="0" applyFont="1" applyBorder="1"/>
    <xf numFmtId="0" fontId="3" fillId="0" borderId="4" xfId="0" applyFont="1" applyBorder="1" applyAlignment="1">
      <alignment horizontal="center" vertical="center"/>
    </xf>
    <xf numFmtId="0" fontId="2" fillId="0" borderId="4" xfId="0" applyFont="1" applyBorder="1"/>
    <xf numFmtId="0" fontId="2" fillId="0" borderId="5" xfId="0" applyFont="1" applyBorder="1"/>
    <xf numFmtId="0" fontId="4" fillId="0" borderId="2" xfId="0" applyFont="1" applyBorder="1" applyAlignment="1">
      <alignment horizontal="left" vertical="center"/>
    </xf>
    <xf numFmtId="0" fontId="3" fillId="0" borderId="8" xfId="0" applyFont="1" applyBorder="1" applyAlignment="1">
      <alignment horizontal="center" vertical="center"/>
    </xf>
    <xf numFmtId="0" fontId="1" fillId="0" borderId="20" xfId="0" applyFont="1" applyBorder="1" applyAlignment="1">
      <alignment horizontal="center" vertical="center"/>
    </xf>
    <xf numFmtId="0" fontId="2" fillId="0" borderId="21" xfId="0" applyFont="1" applyBorder="1"/>
    <xf numFmtId="0" fontId="2" fillId="0" borderId="22" xfId="0" applyFont="1" applyBorder="1"/>
    <xf numFmtId="0" fontId="8" fillId="2" borderId="24" xfId="0" applyFont="1" applyFill="1" applyBorder="1" applyAlignment="1">
      <alignment horizontal="center" vertical="center" textRotation="90" wrapText="1"/>
    </xf>
    <xf numFmtId="9" fontId="1" fillId="0" borderId="107" xfId="0" applyNumberFormat="1" applyFont="1" applyBorder="1" applyAlignment="1">
      <alignment horizontal="center" vertical="center" wrapText="1"/>
    </xf>
    <xf numFmtId="9" fontId="1" fillId="0" borderId="108" xfId="0" applyNumberFormat="1" applyFont="1" applyBorder="1" applyAlignment="1">
      <alignment horizontal="center" vertical="center" wrapText="1"/>
    </xf>
    <xf numFmtId="0" fontId="8" fillId="0" borderId="107" xfId="0" applyFont="1" applyBorder="1" applyAlignment="1">
      <alignment horizontal="center" vertical="center" wrapText="1"/>
    </xf>
    <xf numFmtId="0" fontId="8" fillId="0" borderId="108" xfId="0" applyFont="1" applyBorder="1" applyAlignment="1">
      <alignment horizontal="center" vertical="center" wrapText="1"/>
    </xf>
    <xf numFmtId="49" fontId="6" fillId="0" borderId="10" xfId="0" applyNumberFormat="1" applyFont="1" applyBorder="1" applyAlignment="1">
      <alignment horizontal="center" vertical="center"/>
    </xf>
    <xf numFmtId="0" fontId="8" fillId="2" borderId="12" xfId="0" applyFont="1" applyFill="1" applyBorder="1" applyAlignment="1">
      <alignment horizontal="center" vertical="center"/>
    </xf>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5" fillId="0" borderId="2"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8" fillId="2" borderId="18" xfId="0" applyFont="1" applyFill="1" applyBorder="1" applyAlignment="1">
      <alignment horizontal="center" vertical="center"/>
    </xf>
    <xf numFmtId="0" fontId="2" fillId="0" borderId="23" xfId="0" applyFont="1" applyBorder="1"/>
    <xf numFmtId="0" fontId="8" fillId="2" borderId="18" xfId="0" applyFont="1" applyFill="1" applyBorder="1" applyAlignment="1">
      <alignment horizontal="center" vertical="center" wrapText="1"/>
    </xf>
    <xf numFmtId="0" fontId="8" fillId="0" borderId="107" xfId="0" applyFont="1" applyBorder="1" applyAlignment="1">
      <alignment horizontal="center" vertical="center"/>
    </xf>
    <xf numFmtId="0" fontId="8" fillId="0" borderId="108" xfId="0" applyFont="1" applyBorder="1" applyAlignment="1">
      <alignment horizontal="center" vertical="center"/>
    </xf>
    <xf numFmtId="0" fontId="9" fillId="0" borderId="0" xfId="0" applyFont="1" applyAlignment="1">
      <alignment horizontal="center" vertical="center" textRotation="90" wrapText="1"/>
    </xf>
    <xf numFmtId="0" fontId="9" fillId="0" borderId="29" xfId="0" applyFont="1" applyBorder="1" applyAlignment="1">
      <alignment horizontal="center" vertical="center" textRotation="90"/>
    </xf>
    <xf numFmtId="0" fontId="2" fillId="0" borderId="32" xfId="0" applyFont="1" applyBorder="1"/>
    <xf numFmtId="0" fontId="2" fillId="0" borderId="34" xfId="0" applyFont="1" applyBorder="1"/>
    <xf numFmtId="0" fontId="1" fillId="0" borderId="18" xfId="0" applyFont="1" applyBorder="1" applyAlignment="1">
      <alignment horizontal="center" vertical="center" wrapText="1"/>
    </xf>
    <xf numFmtId="0" fontId="9" fillId="0" borderId="24" xfId="0" applyFont="1" applyBorder="1" applyAlignment="1">
      <alignment horizontal="center" vertical="center" textRotation="90"/>
    </xf>
    <xf numFmtId="0" fontId="1" fillId="0" borderId="107" xfId="0" applyFont="1" applyBorder="1" applyAlignment="1">
      <alignment horizontal="center" vertical="center"/>
    </xf>
    <xf numFmtId="0" fontId="1" fillId="0" borderId="108" xfId="0" applyFont="1" applyBorder="1" applyAlignment="1">
      <alignment horizontal="center" vertical="center"/>
    </xf>
    <xf numFmtId="0" fontId="1" fillId="0" borderId="94" xfId="0" applyFont="1" applyBorder="1" applyAlignment="1" applyProtection="1">
      <alignment horizontal="center" vertical="center" wrapText="1"/>
      <protection locked="0"/>
    </xf>
    <xf numFmtId="0" fontId="1" fillId="0" borderId="76" xfId="0" applyFont="1" applyBorder="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1" fillId="0" borderId="97" xfId="0" applyFont="1" applyBorder="1" applyAlignment="1" applyProtection="1">
      <alignment horizontal="center" vertical="center" wrapText="1"/>
      <protection locked="0"/>
    </xf>
    <xf numFmtId="0" fontId="1" fillId="0" borderId="107" xfId="0" applyFont="1" applyBorder="1" applyAlignment="1" applyProtection="1">
      <alignment horizontal="center" vertical="center"/>
      <protection locked="0"/>
    </xf>
    <xf numFmtId="0" fontId="1" fillId="0" borderId="108" xfId="0" applyFont="1" applyBorder="1" applyAlignment="1" applyProtection="1">
      <alignment horizontal="center" vertical="center"/>
      <protection locked="0"/>
    </xf>
    <xf numFmtId="0" fontId="17" fillId="0" borderId="59" xfId="0" applyFont="1" applyBorder="1" applyAlignment="1">
      <alignment horizontal="left" vertical="center" wrapText="1"/>
    </xf>
    <xf numFmtId="0" fontId="2" fillId="0" borderId="60" xfId="0" applyFont="1" applyBorder="1"/>
    <xf numFmtId="0" fontId="18" fillId="0" borderId="61" xfId="0" applyFont="1" applyBorder="1" applyAlignment="1">
      <alignment horizontal="left" vertical="center" wrapText="1"/>
    </xf>
    <xf numFmtId="0" fontId="2" fillId="0" borderId="62" xfId="0" applyFont="1" applyBorder="1"/>
    <xf numFmtId="0" fontId="18" fillId="0" borderId="65" xfId="0" applyFont="1" applyBorder="1" applyAlignment="1">
      <alignment horizontal="left" vertical="center" wrapText="1"/>
    </xf>
    <xf numFmtId="0" fontId="2" fillId="0" borderId="66" xfId="0" applyFont="1" applyBorder="1"/>
    <xf numFmtId="0" fontId="13" fillId="0" borderId="67" xfId="0" applyFont="1" applyBorder="1" applyAlignment="1">
      <alignment horizontal="left" vertical="top" wrapText="1"/>
    </xf>
    <xf numFmtId="0" fontId="2" fillId="0" borderId="68" xfId="0" applyFont="1" applyBorder="1"/>
    <xf numFmtId="0" fontId="17" fillId="0" borderId="63" xfId="0" applyFont="1" applyBorder="1" applyAlignment="1">
      <alignment horizontal="left" vertical="center" wrapText="1"/>
    </xf>
    <xf numFmtId="0" fontId="2" fillId="0" borderId="64" xfId="0" applyFont="1" applyBorder="1"/>
    <xf numFmtId="0" fontId="12" fillId="3" borderId="35" xfId="0" applyFont="1" applyFill="1" applyBorder="1" applyAlignment="1">
      <alignment horizontal="center" vertical="center" wrapText="1"/>
    </xf>
    <xf numFmtId="0" fontId="2" fillId="0" borderId="36" xfId="0" applyFont="1" applyBorder="1"/>
    <xf numFmtId="0" fontId="2" fillId="0" borderId="37" xfId="0" applyFont="1" applyBorder="1"/>
    <xf numFmtId="0" fontId="13" fillId="0" borderId="6" xfId="0" applyFont="1" applyBorder="1" applyAlignment="1">
      <alignment horizontal="left" vertical="center" wrapText="1"/>
    </xf>
    <xf numFmtId="0" fontId="2" fillId="0" borderId="41" xfId="0" applyFont="1" applyBorder="1"/>
    <xf numFmtId="0" fontId="2" fillId="0" borderId="42" xfId="0" applyFont="1" applyBorder="1"/>
    <xf numFmtId="0" fontId="14" fillId="0" borderId="43" xfId="0" quotePrefix="1" applyFont="1" applyBorder="1" applyAlignment="1">
      <alignment horizontal="left" vertical="top" wrapText="1"/>
    </xf>
    <xf numFmtId="0" fontId="2" fillId="0" borderId="44" xfId="0" applyFont="1" applyBorder="1"/>
    <xf numFmtId="0" fontId="2" fillId="0" borderId="45" xfId="0" applyFont="1" applyBorder="1"/>
    <xf numFmtId="0" fontId="7" fillId="0" borderId="46" xfId="0" applyFont="1" applyBorder="1" applyAlignment="1">
      <alignment horizontal="left" vertical="center" wrapText="1"/>
    </xf>
    <xf numFmtId="0" fontId="2" fillId="0" borderId="47" xfId="0" applyFont="1" applyBorder="1"/>
    <xf numFmtId="0" fontId="2" fillId="0" borderId="48" xfId="0" applyFont="1" applyBorder="1"/>
    <xf numFmtId="0" fontId="13" fillId="0" borderId="6" xfId="0" applyFont="1" applyBorder="1" applyAlignment="1">
      <alignment horizontal="left" vertical="top" wrapText="1"/>
    </xf>
    <xf numFmtId="0" fontId="17" fillId="3" borderId="51" xfId="0" applyFont="1" applyFill="1" applyBorder="1" applyAlignment="1">
      <alignment horizontal="center" vertical="center" wrapText="1"/>
    </xf>
    <xf numFmtId="0" fontId="2" fillId="0" borderId="52" xfId="0" applyFont="1" applyBorder="1"/>
    <xf numFmtId="0" fontId="17" fillId="3" borderId="53" xfId="0" applyFont="1" applyFill="1" applyBorder="1" applyAlignment="1">
      <alignment horizontal="center" vertical="center"/>
    </xf>
    <xf numFmtId="0" fontId="2" fillId="0" borderId="54" xfId="0" applyFont="1" applyBorder="1"/>
    <xf numFmtId="0" fontId="17" fillId="0" borderId="55" xfId="0" applyFont="1" applyBorder="1" applyAlignment="1">
      <alignment horizontal="left" vertical="top" wrapText="1" readingOrder="1"/>
    </xf>
    <xf numFmtId="0" fontId="2" fillId="0" borderId="56" xfId="0" applyFont="1" applyBorder="1"/>
    <xf numFmtId="0" fontId="18" fillId="0" borderId="57" xfId="0" applyFont="1" applyBorder="1" applyAlignment="1">
      <alignment horizontal="left" vertical="center" wrapText="1"/>
    </xf>
    <xf numFmtId="0" fontId="2" fillId="0" borderId="58" xfId="0" applyFont="1" applyBorder="1"/>
    <xf numFmtId="0" fontId="23" fillId="5" borderId="69" xfId="0" applyFont="1" applyFill="1" applyBorder="1" applyAlignment="1">
      <alignment horizontal="center" vertical="center" wrapText="1" readingOrder="1"/>
    </xf>
    <xf numFmtId="0" fontId="2" fillId="0" borderId="77" xfId="0" applyFont="1" applyBorder="1"/>
    <xf numFmtId="0" fontId="2" fillId="0" borderId="74" xfId="0" applyFont="1" applyBorder="1"/>
    <xf numFmtId="0" fontId="2" fillId="0" borderId="84" xfId="0" applyFont="1" applyBorder="1"/>
    <xf numFmtId="0" fontId="23" fillId="7" borderId="79" xfId="0" applyFont="1" applyFill="1" applyBorder="1" applyAlignment="1">
      <alignment horizontal="center" wrapText="1" readingOrder="1"/>
    </xf>
    <xf numFmtId="0" fontId="2" fillId="0" borderId="78" xfId="0" applyFont="1" applyBorder="1"/>
    <xf numFmtId="0" fontId="2" fillId="0" borderId="76" xfId="0" applyFont="1" applyBorder="1"/>
    <xf numFmtId="0" fontId="23" fillId="5" borderId="1" xfId="0" applyFont="1" applyFill="1" applyBorder="1" applyAlignment="1">
      <alignment horizontal="center" vertical="center" wrapText="1" readingOrder="1"/>
    </xf>
    <xf numFmtId="0" fontId="2" fillId="0" borderId="83" xfId="0" applyFont="1" applyBorder="1"/>
    <xf numFmtId="0" fontId="23" fillId="5" borderId="79" xfId="0" applyFont="1" applyFill="1" applyBorder="1" applyAlignment="1">
      <alignment horizontal="center" vertical="center" wrapText="1" readingOrder="1"/>
    </xf>
    <xf numFmtId="0" fontId="2" fillId="0" borderId="71" xfId="0" applyFont="1" applyBorder="1"/>
    <xf numFmtId="0" fontId="2" fillId="0" borderId="89" xfId="0" applyFont="1" applyBorder="1"/>
    <xf numFmtId="0" fontId="2" fillId="0" borderId="88" xfId="0" applyFont="1" applyBorder="1"/>
    <xf numFmtId="0" fontId="23" fillId="7" borderId="69" xfId="0" applyFont="1" applyFill="1" applyBorder="1" applyAlignment="1">
      <alignment horizontal="center" wrapText="1" readingOrder="1"/>
    </xf>
    <xf numFmtId="0" fontId="23" fillId="6" borderId="1" xfId="0" applyFont="1" applyFill="1" applyBorder="1" applyAlignment="1">
      <alignment horizontal="center" wrapText="1" readingOrder="1"/>
    </xf>
    <xf numFmtId="0" fontId="23" fillId="6" borderId="87" xfId="0" applyFont="1" applyFill="1" applyBorder="1" applyAlignment="1">
      <alignment horizontal="center" wrapText="1" readingOrder="1"/>
    </xf>
    <xf numFmtId="0" fontId="23" fillId="6" borderId="69" xfId="0" applyFont="1" applyFill="1" applyBorder="1" applyAlignment="1">
      <alignment horizontal="center" wrapText="1" readingOrder="1"/>
    </xf>
    <xf numFmtId="0" fontId="23" fillId="6" borderId="79" xfId="0" applyFont="1" applyFill="1" applyBorder="1" applyAlignment="1">
      <alignment horizontal="center" wrapText="1" readingOrder="1"/>
    </xf>
    <xf numFmtId="0" fontId="23" fillId="5" borderId="87" xfId="0" applyFont="1" applyFill="1" applyBorder="1" applyAlignment="1">
      <alignment horizontal="center" vertical="center" wrapText="1" readingOrder="1"/>
    </xf>
    <xf numFmtId="0" fontId="23" fillId="7" borderId="87" xfId="0" applyFont="1" applyFill="1" applyBorder="1" applyAlignment="1">
      <alignment horizontal="center" wrapText="1" readingOrder="1"/>
    </xf>
    <xf numFmtId="0" fontId="23" fillId="7" borderId="1" xfId="0" applyFont="1" applyFill="1" applyBorder="1" applyAlignment="1">
      <alignment horizontal="center" wrapText="1" readingOrder="1"/>
    </xf>
    <xf numFmtId="0" fontId="24" fillId="5" borderId="80" xfId="0" applyFont="1" applyFill="1" applyBorder="1" applyAlignment="1">
      <alignment horizontal="center" vertical="center" wrapText="1" readingOrder="1"/>
    </xf>
    <xf numFmtId="0" fontId="2" fillId="0" borderId="81" xfId="0" applyFont="1" applyBorder="1"/>
    <xf numFmtId="0" fontId="2" fillId="0" borderId="82" xfId="0" applyFont="1" applyBorder="1"/>
    <xf numFmtId="0" fontId="2" fillId="0" borderId="85" xfId="0" applyFont="1" applyBorder="1"/>
    <xf numFmtId="0" fontId="2" fillId="0" borderId="86" xfId="0" applyFont="1" applyBorder="1"/>
    <xf numFmtId="0" fontId="2" fillId="0" borderId="90" xfId="0" applyFont="1" applyBorder="1"/>
    <xf numFmtId="0" fontId="2" fillId="0" borderId="91" xfId="0" applyFont="1" applyBorder="1"/>
    <xf numFmtId="0" fontId="2" fillId="0" borderId="92" xfId="0" applyFont="1" applyBorder="1"/>
    <xf numFmtId="0" fontId="24" fillId="8" borderId="80" xfId="0" applyFont="1" applyFill="1" applyBorder="1" applyAlignment="1">
      <alignment horizontal="center" vertical="center" wrapText="1" readingOrder="1"/>
    </xf>
    <xf numFmtId="0" fontId="24" fillId="7" borderId="80" xfId="0" applyFont="1" applyFill="1" applyBorder="1" applyAlignment="1">
      <alignment horizontal="center" vertical="center" wrapText="1" readingOrder="1"/>
    </xf>
    <xf numFmtId="0" fontId="23" fillId="8" borderId="69" xfId="0" applyFont="1" applyFill="1" applyBorder="1" applyAlignment="1">
      <alignment horizontal="center" wrapText="1" readingOrder="1"/>
    </xf>
    <xf numFmtId="0" fontId="22" fillId="0" borderId="1" xfId="0" applyFont="1" applyBorder="1" applyAlignment="1">
      <alignment horizontal="center" vertical="center" wrapText="1"/>
    </xf>
    <xf numFmtId="0" fontId="23" fillId="8" borderId="87" xfId="0" applyFont="1" applyFill="1" applyBorder="1" applyAlignment="1">
      <alignment horizontal="center" wrapText="1" readingOrder="1"/>
    </xf>
    <xf numFmtId="0" fontId="23" fillId="8" borderId="79" xfId="0" applyFont="1" applyFill="1" applyBorder="1" applyAlignment="1">
      <alignment horizontal="center" wrapText="1" readingOrder="1"/>
    </xf>
    <xf numFmtId="0" fontId="23" fillId="8" borderId="1" xfId="0" applyFont="1" applyFill="1" applyBorder="1" applyAlignment="1">
      <alignment horizontal="center" wrapText="1" readingOrder="1"/>
    </xf>
    <xf numFmtId="0" fontId="19" fillId="0" borderId="0" xfId="0" applyFont="1" applyAlignment="1">
      <alignment horizontal="center" vertical="center" wrapText="1"/>
    </xf>
    <xf numFmtId="0" fontId="20" fillId="4" borderId="69" xfId="0" applyFont="1" applyFill="1" applyBorder="1" applyAlignment="1">
      <alignment horizontal="center" vertical="center" wrapText="1" readingOrder="1"/>
    </xf>
    <xf numFmtId="0" fontId="2" fillId="0" borderId="70" xfId="0" applyFont="1" applyBorder="1"/>
    <xf numFmtId="0" fontId="2" fillId="0" borderId="72" xfId="0" applyFont="1" applyBorder="1"/>
    <xf numFmtId="0" fontId="2" fillId="0" borderId="73" xfId="0" applyFont="1" applyBorder="1"/>
    <xf numFmtId="0" fontId="2" fillId="0" borderId="75" xfId="0" applyFont="1" applyBorder="1"/>
    <xf numFmtId="0" fontId="24" fillId="6" borderId="80" xfId="0" applyFont="1" applyFill="1" applyBorder="1" applyAlignment="1">
      <alignment horizontal="center" vertical="center" wrapText="1" readingOrder="1"/>
    </xf>
    <xf numFmtId="0" fontId="20" fillId="4" borderId="69" xfId="0" applyFont="1" applyFill="1" applyBorder="1" applyAlignment="1">
      <alignment horizontal="center" vertical="center" textRotation="90" wrapText="1" readingOrder="1"/>
    </xf>
    <xf numFmtId="0" fontId="26" fillId="0" borderId="1" xfId="0" applyFont="1" applyBorder="1" applyAlignment="1">
      <alignment horizontal="center" vertical="center" wrapText="1"/>
    </xf>
    <xf numFmtId="0" fontId="25" fillId="0" borderId="0" xfId="0" applyFont="1" applyAlignment="1">
      <alignment horizontal="center" vertical="center" wrapText="1"/>
    </xf>
    <xf numFmtId="0" fontId="28" fillId="5" borderId="80" xfId="0" applyFont="1" applyFill="1" applyBorder="1" applyAlignment="1">
      <alignment horizontal="center" vertical="center" wrapText="1" readingOrder="1"/>
    </xf>
    <xf numFmtId="0" fontId="28" fillId="7" borderId="80" xfId="0" applyFont="1" applyFill="1" applyBorder="1" applyAlignment="1">
      <alignment horizontal="center" vertical="center" wrapText="1" readingOrder="1"/>
    </xf>
    <xf numFmtId="0" fontId="28" fillId="6" borderId="80" xfId="0" applyFont="1" applyFill="1" applyBorder="1" applyAlignment="1">
      <alignment horizontal="center" vertical="center" wrapText="1" readingOrder="1"/>
    </xf>
    <xf numFmtId="0" fontId="28" fillId="8" borderId="80" xfId="0" applyFont="1" applyFill="1" applyBorder="1" applyAlignment="1">
      <alignment horizontal="center" vertical="center" wrapText="1" readingOrder="1"/>
    </xf>
    <xf numFmtId="0" fontId="30" fillId="0" borderId="0" xfId="0" applyFont="1" applyAlignment="1">
      <alignment horizontal="center" vertical="center"/>
    </xf>
    <xf numFmtId="0" fontId="35" fillId="0" borderId="0" xfId="0" applyFont="1" applyAlignment="1">
      <alignment horizontal="center" vertical="center"/>
    </xf>
    <xf numFmtId="0" fontId="49" fillId="0" borderId="20" xfId="0" applyFont="1" applyBorder="1" applyAlignment="1">
      <alignment horizontal="left" vertical="center" wrapText="1"/>
    </xf>
    <xf numFmtId="0" fontId="47" fillId="0" borderId="24" xfId="0" applyFont="1" applyBorder="1" applyAlignment="1">
      <alignment horizontal="center" vertical="center" wrapText="1" readingOrder="1"/>
    </xf>
    <xf numFmtId="0" fontId="2" fillId="0" borderId="115" xfId="0" applyFont="1" applyBorder="1"/>
    <xf numFmtId="0" fontId="45" fillId="14" borderId="102" xfId="0" applyFont="1" applyFill="1" applyBorder="1" applyAlignment="1">
      <alignment horizontal="center" vertical="center" wrapText="1" readingOrder="1"/>
    </xf>
    <xf numFmtId="0" fontId="47" fillId="14" borderId="102" xfId="0" applyFont="1" applyFill="1" applyBorder="1" applyAlignment="1">
      <alignment horizontal="center" vertical="center" wrapText="1" readingOrder="1"/>
    </xf>
    <xf numFmtId="0" fontId="2" fillId="0" borderId="103" xfId="0" applyFont="1" applyBorder="1"/>
    <xf numFmtId="0" fontId="47" fillId="0" borderId="107" xfId="0" applyFont="1" applyBorder="1" applyAlignment="1">
      <alignment horizontal="center" vertical="center" wrapText="1" readingOrder="1"/>
    </xf>
    <xf numFmtId="0" fontId="47" fillId="0" borderId="106" xfId="0" applyFont="1" applyBorder="1" applyAlignment="1">
      <alignment horizontal="center" vertical="center" wrapText="1" readingOrder="1"/>
    </xf>
    <xf numFmtId="0" fontId="2" fillId="0" borderId="110" xfId="0" applyFont="1" applyBorder="1"/>
    <xf numFmtId="0" fontId="2" fillId="0" borderId="112" xfId="0" applyFont="1" applyBorder="1"/>
    <xf numFmtId="0" fontId="47" fillId="0" borderId="113" xfId="0" applyFont="1" applyBorder="1" applyAlignment="1">
      <alignment horizontal="center" vertical="center" wrapText="1" readingOrder="1"/>
    </xf>
    <xf numFmtId="0" fontId="2" fillId="0" borderId="114" xfId="0" applyFont="1" applyBorder="1"/>
    <xf numFmtId="0" fontId="52" fillId="0" borderId="6" xfId="0" applyFont="1" applyBorder="1" applyAlignment="1">
      <alignment horizontal="center" vertical="center" wrapText="1"/>
    </xf>
    <xf numFmtId="0" fontId="50" fillId="0" borderId="10" xfId="0" applyFont="1" applyBorder="1"/>
    <xf numFmtId="0" fontId="53" fillId="0" borderId="10" xfId="0" applyFont="1" applyBorder="1" applyAlignment="1">
      <alignment vertical="top" wrapText="1"/>
    </xf>
    <xf numFmtId="0" fontId="50" fillId="0" borderId="6" xfId="0" applyFont="1" applyBorder="1"/>
    <xf numFmtId="0" fontId="52" fillId="0" borderId="6" xfId="0" applyFont="1" applyBorder="1" applyAlignment="1">
      <alignment horizontal="left" vertical="center" wrapText="1"/>
    </xf>
    <xf numFmtId="0" fontId="52" fillId="0" borderId="1" xfId="0" applyFont="1" applyBorder="1" applyAlignment="1">
      <alignment horizontal="left" vertical="center" wrapText="1"/>
    </xf>
    <xf numFmtId="0" fontId="1" fillId="0" borderId="122" xfId="0" applyFont="1" applyBorder="1" applyAlignment="1">
      <alignment horizontal="left" vertical="center" wrapText="1"/>
    </xf>
    <xf numFmtId="0" fontId="2" fillId="0" borderId="123" xfId="0" applyFont="1" applyBorder="1"/>
    <xf numFmtId="0" fontId="2" fillId="0" borderId="121" xfId="0" applyFont="1" applyBorder="1"/>
    <xf numFmtId="0" fontId="1" fillId="0" borderId="122" xfId="0" applyFont="1" applyBorder="1" applyAlignment="1">
      <alignment horizontal="center" vertical="center" wrapText="1"/>
    </xf>
    <xf numFmtId="0" fontId="2" fillId="0" borderId="124" xfId="0" applyFont="1" applyBorder="1"/>
    <xf numFmtId="0" fontId="8" fillId="0" borderId="0" xfId="0" applyFont="1" applyAlignment="1">
      <alignment horizontal="center" vertical="center"/>
    </xf>
    <xf numFmtId="0" fontId="8" fillId="0" borderId="119" xfId="0" applyFont="1" applyBorder="1" applyAlignment="1">
      <alignment horizontal="center" vertical="center" wrapText="1"/>
    </xf>
    <xf numFmtId="0" fontId="50" fillId="0" borderId="120" xfId="0" applyFont="1" applyBorder="1"/>
    <xf numFmtId="0" fontId="8" fillId="0" borderId="35" xfId="0" applyFont="1" applyBorder="1" applyAlignment="1">
      <alignment horizontal="center" vertical="center" wrapText="1"/>
    </xf>
    <xf numFmtId="0" fontId="2" fillId="0" borderId="118" xfId="0" applyFont="1" applyBorder="1"/>
    <xf numFmtId="0" fontId="0" fillId="0" borderId="0" xfId="0" applyAlignment="1" applyProtection="1">
      <alignment wrapText="1"/>
      <protection locked="0"/>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textRotation="90"/>
      <protection locked="0"/>
    </xf>
    <xf numFmtId="0" fontId="1" fillId="0" borderId="28" xfId="0" applyFont="1" applyBorder="1" applyAlignment="1" applyProtection="1">
      <alignment horizontal="center" vertical="center" textRotation="90"/>
      <protection locked="0"/>
    </xf>
    <xf numFmtId="9" fontId="1" fillId="0" borderId="24" xfId="0" applyNumberFormat="1" applyFont="1" applyBorder="1" applyAlignment="1" applyProtection="1">
      <alignment horizontal="center" vertical="center" wrapText="1"/>
      <protection locked="0"/>
    </xf>
    <xf numFmtId="9" fontId="1" fillId="0" borderId="107" xfId="0" applyNumberFormat="1" applyFont="1" applyBorder="1" applyAlignment="1" applyProtection="1">
      <alignment horizontal="center" vertical="center" wrapText="1"/>
      <protection locked="0"/>
    </xf>
    <xf numFmtId="9" fontId="1" fillId="0" borderId="108" xfId="0" applyNumberFormat="1" applyFont="1" applyBorder="1" applyAlignment="1" applyProtection="1">
      <alignment horizontal="center" vertical="center" wrapText="1"/>
      <protection locked="0"/>
    </xf>
    <xf numFmtId="9" fontId="1" fillId="0" borderId="24" xfId="0" applyNumberFormat="1" applyFont="1" applyBorder="1" applyAlignment="1" applyProtection="1">
      <alignment vertical="center" wrapText="1"/>
      <protection locked="0"/>
    </xf>
    <xf numFmtId="0" fontId="1" fillId="0" borderId="12" xfId="0" applyFont="1" applyBorder="1" applyAlignment="1" applyProtection="1">
      <alignment horizontal="center" vertical="center" wrapText="1"/>
      <protection locked="0"/>
    </xf>
    <xf numFmtId="0" fontId="1" fillId="0" borderId="125"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07" xfId="0" applyFont="1" applyBorder="1" applyAlignment="1" applyProtection="1">
      <alignment horizontal="center" vertical="center" wrapText="1"/>
      <protection locked="0"/>
    </xf>
    <xf numFmtId="0" fontId="1" fillId="0" borderId="108"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textRotation="90"/>
      <protection locked="0"/>
    </xf>
    <xf numFmtId="0" fontId="1" fillId="0" borderId="107" xfId="0" applyFont="1" applyBorder="1" applyAlignment="1" applyProtection="1">
      <alignment horizontal="center" vertical="center" textRotation="90"/>
      <protection locked="0"/>
    </xf>
    <xf numFmtId="0" fontId="1" fillId="0" borderId="108" xfId="0" applyFont="1" applyBorder="1" applyAlignment="1" applyProtection="1">
      <alignment horizontal="center" vertical="center" textRotation="90"/>
      <protection locked="0"/>
    </xf>
    <xf numFmtId="0" fontId="62" fillId="0" borderId="28" xfId="0" applyFont="1" applyBorder="1" applyAlignment="1" applyProtection="1">
      <alignment horizontal="left" vertical="center" wrapText="1"/>
      <protection locked="0"/>
    </xf>
    <xf numFmtId="0" fontId="63" fillId="15" borderId="102" xfId="0" applyFont="1" applyFill="1" applyBorder="1" applyAlignment="1" applyProtection="1">
      <alignment vertical="center" wrapText="1"/>
      <protection locked="0"/>
    </xf>
    <xf numFmtId="0" fontId="63" fillId="15" borderId="4" xfId="0" applyFont="1" applyFill="1" applyBorder="1" applyAlignment="1" applyProtection="1">
      <alignment vertical="center" wrapText="1"/>
      <protection locked="0"/>
    </xf>
    <xf numFmtId="0" fontId="63" fillId="15" borderId="5" xfId="0" applyFont="1" applyFill="1" applyBorder="1" applyAlignment="1" applyProtection="1">
      <alignment vertical="center" wrapText="1"/>
      <protection locked="0"/>
    </xf>
  </cellXfs>
  <cellStyles count="1">
    <cellStyle name="Normal" xfId="0" builtinId="0"/>
  </cellStyles>
  <dxfs count="136">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none"/>
      </fill>
    </dxf>
  </dxfs>
  <tableStyles count="1">
    <tableStyle name="Tabla Impacto-style" pivot="0" count="3" xr9:uid="{00000000-0011-0000-FFFF-FFFF00000000}">
      <tableStyleElement type="headerRow" dxfId="135"/>
      <tableStyleElement type="firstRowStripe" dxfId="134"/>
      <tableStyleElement type="secondRowStripe" dxfId="1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1543050</xdr:colOff>
      <xdr:row>0</xdr:row>
      <xdr:rowOff>0</xdr:rowOff>
    </xdr:from>
    <xdr:ext cx="1581150" cy="10191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K100"/>
  <sheetViews>
    <sheetView showGridLines="0" tabSelected="1" zoomScale="70" zoomScaleNormal="70" workbookViewId="0">
      <selection activeCell="C12" sqref="C12:N12"/>
    </sheetView>
  </sheetViews>
  <sheetFormatPr baseColWidth="10" defaultColWidth="14.42578125" defaultRowHeight="15" customHeight="1" x14ac:dyDescent="0.25"/>
  <cols>
    <col min="1" max="1" width="3.42578125" customWidth="1"/>
    <col min="2" max="2" width="20.5703125" customWidth="1"/>
    <col min="3" max="5" width="26.42578125" customWidth="1"/>
    <col min="6" max="6" width="16.5703125" customWidth="1"/>
    <col min="7" max="7" width="15.5703125" customWidth="1"/>
    <col min="8" max="8" width="14.42578125" customWidth="1"/>
    <col min="9" max="9" width="6.42578125" customWidth="1"/>
    <col min="10" max="10" width="23.85546875" customWidth="1"/>
    <col min="11" max="11" width="26.7109375" customWidth="1"/>
    <col min="12" max="12" width="15.42578125" customWidth="1"/>
    <col min="13" max="13" width="5.42578125" customWidth="1"/>
    <col min="14" max="14" width="14" customWidth="1"/>
    <col min="15" max="15" width="5.140625" customWidth="1"/>
    <col min="16" max="16" width="103.42578125" customWidth="1"/>
    <col min="17" max="17" width="13.28515625" customWidth="1"/>
    <col min="18" max="18" width="6" customWidth="1"/>
    <col min="19" max="19" width="4.42578125" customWidth="1"/>
    <col min="20" max="20" width="4.85546875" customWidth="1"/>
    <col min="21" max="21" width="6.28515625" customWidth="1"/>
    <col min="22" max="22" width="5.85546875" customWidth="1"/>
    <col min="23" max="23" width="6.5703125" customWidth="1"/>
    <col min="24" max="24" width="6.42578125" customWidth="1"/>
    <col min="25" max="25" width="7.5703125" customWidth="1"/>
    <col min="26" max="26" width="6.5703125" customWidth="1"/>
    <col min="27" max="27" width="8.140625" customWidth="1"/>
    <col min="28" max="28" width="6.7109375" customWidth="1"/>
    <col min="29" max="30" width="7.42578125" customWidth="1"/>
    <col min="31" max="31" width="8.42578125" customWidth="1"/>
    <col min="32" max="32" width="20.140625" customWidth="1"/>
    <col min="33" max="33" width="16.42578125" customWidth="1"/>
    <col min="34" max="34" width="19.85546875" customWidth="1"/>
    <col min="35" max="35" width="17.85546875" customWidth="1"/>
    <col min="36" max="36" width="16.28515625" customWidth="1"/>
    <col min="37" max="37" width="18.42578125" customWidth="1"/>
  </cols>
  <sheetData>
    <row r="1" spans="1:37" ht="16.5" customHeight="1" x14ac:dyDescent="0.25">
      <c r="A1" s="152"/>
      <c r="B1" s="146"/>
      <c r="C1" s="146"/>
      <c r="D1" s="153"/>
      <c r="E1" s="159" t="s">
        <v>0</v>
      </c>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1"/>
    </row>
    <row r="2" spans="1:37" ht="16.5" customHeight="1" x14ac:dyDescent="0.25">
      <c r="A2" s="154"/>
      <c r="B2" s="155"/>
      <c r="C2" s="155"/>
      <c r="D2" s="156"/>
      <c r="E2" s="162" t="s">
        <v>1</v>
      </c>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53"/>
    </row>
    <row r="3" spans="1:37" ht="16.5" customHeight="1" x14ac:dyDescent="0.25">
      <c r="A3" s="154"/>
      <c r="B3" s="155"/>
      <c r="C3" s="155"/>
      <c r="D3" s="156"/>
      <c r="E3" s="163" t="s">
        <v>2</v>
      </c>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58"/>
    </row>
    <row r="4" spans="1:37" ht="16.5" customHeight="1" x14ac:dyDescent="0.25">
      <c r="A4" s="154"/>
      <c r="B4" s="155"/>
      <c r="C4" s="155"/>
      <c r="D4" s="156"/>
      <c r="E4" s="145" t="s">
        <v>3</v>
      </c>
      <c r="F4" s="146"/>
      <c r="G4" s="146"/>
      <c r="H4" s="146"/>
      <c r="I4" s="146"/>
      <c r="J4" s="146"/>
      <c r="K4" s="146"/>
      <c r="L4" s="146"/>
      <c r="M4" s="146"/>
      <c r="N4" s="145" t="s">
        <v>4</v>
      </c>
      <c r="O4" s="146"/>
      <c r="P4" s="146"/>
      <c r="Q4" s="146"/>
      <c r="R4" s="146"/>
      <c r="S4" s="146"/>
      <c r="T4" s="146"/>
      <c r="U4" s="146"/>
      <c r="V4" s="146"/>
      <c r="W4" s="146"/>
      <c r="X4" s="153"/>
      <c r="Y4" s="179" t="s">
        <v>5</v>
      </c>
      <c r="Z4" s="146"/>
      <c r="AA4" s="146"/>
      <c r="AB4" s="146"/>
      <c r="AC4" s="146"/>
      <c r="AD4" s="146"/>
      <c r="AE4" s="146"/>
      <c r="AF4" s="146"/>
      <c r="AG4" s="153"/>
      <c r="AH4" s="145" t="s">
        <v>6</v>
      </c>
      <c r="AI4" s="146"/>
      <c r="AJ4" s="146"/>
      <c r="AK4" s="153"/>
    </row>
    <row r="5" spans="1:37" ht="16.5" customHeight="1" x14ac:dyDescent="0.25">
      <c r="A5" s="157"/>
      <c r="B5" s="148"/>
      <c r="C5" s="148"/>
      <c r="D5" s="158"/>
      <c r="E5" s="147">
        <v>45782</v>
      </c>
      <c r="F5" s="148"/>
      <c r="G5" s="148"/>
      <c r="H5" s="148"/>
      <c r="I5" s="148"/>
      <c r="J5" s="148"/>
      <c r="K5" s="148"/>
      <c r="L5" s="148"/>
      <c r="M5" s="148"/>
      <c r="N5" s="172" t="s">
        <v>7</v>
      </c>
      <c r="O5" s="148"/>
      <c r="P5" s="148"/>
      <c r="Q5" s="148"/>
      <c r="R5" s="148"/>
      <c r="S5" s="148"/>
      <c r="T5" s="148"/>
      <c r="U5" s="148"/>
      <c r="V5" s="148"/>
      <c r="W5" s="148"/>
      <c r="X5" s="158"/>
      <c r="Y5" s="180" t="s">
        <v>8</v>
      </c>
      <c r="Z5" s="148"/>
      <c r="AA5" s="148"/>
      <c r="AB5" s="148"/>
      <c r="AC5" s="148"/>
      <c r="AD5" s="148"/>
      <c r="AE5" s="148"/>
      <c r="AF5" s="148"/>
      <c r="AG5" s="158"/>
      <c r="AH5" s="181" t="s">
        <v>9</v>
      </c>
      <c r="AI5" s="148"/>
      <c r="AJ5" s="148"/>
      <c r="AK5" s="158"/>
    </row>
    <row r="6" spans="1:37" ht="16.5" customHeight="1"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2"/>
      <c r="AE6" s="1"/>
      <c r="AF6" s="1"/>
      <c r="AG6" s="1"/>
      <c r="AH6" s="1"/>
      <c r="AI6" s="1"/>
      <c r="AJ6" s="1"/>
      <c r="AK6" s="1"/>
    </row>
    <row r="7" spans="1:37" ht="16.5" customHeight="1" x14ac:dyDescent="0.25">
      <c r="A7" s="173" t="s">
        <v>10</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5"/>
    </row>
    <row r="8" spans="1:37" ht="16.5" customHeight="1" x14ac:dyDescent="0.25">
      <c r="A8" s="176"/>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8"/>
    </row>
    <row r="9" spans="1:37" ht="16.5" customHeight="1" thickBot="1" x14ac:dyDescent="0.3">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37" ht="16.5" customHeight="1" thickBot="1" x14ac:dyDescent="0.3">
      <c r="A10" s="149" t="s">
        <v>11</v>
      </c>
      <c r="B10" s="150"/>
      <c r="C10" s="329" t="s">
        <v>262</v>
      </c>
      <c r="D10" s="330"/>
      <c r="E10" s="330"/>
      <c r="F10" s="330"/>
      <c r="G10" s="330"/>
      <c r="H10" s="330"/>
      <c r="I10" s="330"/>
      <c r="J10" s="330"/>
      <c r="K10" s="330"/>
      <c r="L10" s="330"/>
      <c r="M10" s="330"/>
      <c r="N10" s="331"/>
      <c r="O10" s="164"/>
      <c r="P10" s="165"/>
      <c r="Q10" s="166"/>
      <c r="R10" s="3"/>
      <c r="S10" s="3"/>
      <c r="T10" s="3"/>
      <c r="U10" s="3"/>
      <c r="V10" s="3"/>
      <c r="W10" s="3"/>
      <c r="X10" s="3"/>
      <c r="Y10" s="3"/>
      <c r="Z10" s="3"/>
      <c r="AA10" s="3"/>
      <c r="AB10" s="3"/>
      <c r="AC10" s="3"/>
      <c r="AD10" s="187"/>
      <c r="AE10" s="3"/>
      <c r="AF10" s="3"/>
      <c r="AG10" s="3"/>
      <c r="AH10" s="3"/>
      <c r="AI10" s="3"/>
      <c r="AJ10" s="3"/>
      <c r="AK10" s="3"/>
    </row>
    <row r="11" spans="1:37" ht="33" customHeight="1" thickBot="1" x14ac:dyDescent="0.3">
      <c r="A11" s="149" t="s">
        <v>12</v>
      </c>
      <c r="B11" s="150"/>
      <c r="C11" s="329" t="s">
        <v>263</v>
      </c>
      <c r="D11" s="330"/>
      <c r="E11" s="330"/>
      <c r="F11" s="330"/>
      <c r="G11" s="330"/>
      <c r="H11" s="330"/>
      <c r="I11" s="330"/>
      <c r="J11" s="330"/>
      <c r="K11" s="330"/>
      <c r="L11" s="330"/>
      <c r="M11" s="330"/>
      <c r="N11" s="331"/>
      <c r="O11" s="3"/>
      <c r="P11" s="3"/>
      <c r="Q11" s="3"/>
      <c r="R11" s="3"/>
      <c r="S11" s="3"/>
      <c r="T11" s="3"/>
      <c r="U11" s="3"/>
      <c r="V11" s="3"/>
      <c r="W11" s="3"/>
      <c r="X11" s="3"/>
      <c r="Y11" s="3"/>
      <c r="Z11" s="3"/>
      <c r="AA11" s="3"/>
      <c r="AB11" s="3"/>
      <c r="AC11" s="3"/>
      <c r="AD11" s="155"/>
      <c r="AE11" s="3"/>
      <c r="AF11" s="3"/>
      <c r="AG11" s="3"/>
      <c r="AH11" s="3"/>
      <c r="AI11" s="3"/>
      <c r="AJ11" s="3"/>
      <c r="AK11" s="3"/>
    </row>
    <row r="12" spans="1:37" ht="82.5" customHeight="1" thickBot="1" x14ac:dyDescent="0.3">
      <c r="A12" s="149" t="s">
        <v>13</v>
      </c>
      <c r="B12" s="150"/>
      <c r="C12" s="329" t="s">
        <v>264</v>
      </c>
      <c r="D12" s="330"/>
      <c r="E12" s="330"/>
      <c r="F12" s="330"/>
      <c r="G12" s="330"/>
      <c r="H12" s="330"/>
      <c r="I12" s="330"/>
      <c r="J12" s="330"/>
      <c r="K12" s="330"/>
      <c r="L12" s="330"/>
      <c r="M12" s="330"/>
      <c r="N12" s="331"/>
      <c r="O12" s="3"/>
      <c r="P12" s="3"/>
      <c r="Q12" s="3"/>
      <c r="R12" s="3"/>
      <c r="S12" s="3"/>
      <c r="T12" s="3"/>
      <c r="U12" s="3"/>
      <c r="V12" s="3"/>
      <c r="W12" s="3"/>
      <c r="X12" s="3"/>
      <c r="Y12" s="3"/>
      <c r="Z12" s="3"/>
      <c r="AA12" s="3"/>
      <c r="AB12" s="3"/>
      <c r="AC12" s="3"/>
      <c r="AD12" s="155"/>
      <c r="AE12" s="3"/>
      <c r="AF12" s="3"/>
      <c r="AG12" s="3"/>
      <c r="AH12" s="3"/>
      <c r="AI12" s="3"/>
      <c r="AJ12" s="3"/>
      <c r="AK12" s="3"/>
    </row>
    <row r="13" spans="1:37" ht="16.5" customHeight="1" x14ac:dyDescent="0.25">
      <c r="A13" s="182" t="s">
        <v>14</v>
      </c>
      <c r="B13" s="183"/>
      <c r="C13" s="183"/>
      <c r="D13" s="183"/>
      <c r="E13" s="183"/>
      <c r="F13" s="183"/>
      <c r="G13" s="150"/>
      <c r="H13" s="182" t="s">
        <v>15</v>
      </c>
      <c r="I13" s="183"/>
      <c r="J13" s="183"/>
      <c r="K13" s="183"/>
      <c r="L13" s="183"/>
      <c r="M13" s="183"/>
      <c r="N13" s="150"/>
      <c r="O13" s="182" t="s">
        <v>16</v>
      </c>
      <c r="P13" s="183"/>
      <c r="Q13" s="183"/>
      <c r="R13" s="183"/>
      <c r="S13" s="183"/>
      <c r="T13" s="183"/>
      <c r="U13" s="183"/>
      <c r="V13" s="183"/>
      <c r="W13" s="150"/>
      <c r="X13" s="182" t="s">
        <v>17</v>
      </c>
      <c r="Y13" s="183"/>
      <c r="Z13" s="183"/>
      <c r="AA13" s="183"/>
      <c r="AB13" s="183"/>
      <c r="AC13" s="183"/>
      <c r="AD13" s="183"/>
      <c r="AE13" s="150"/>
      <c r="AF13" s="182" t="s">
        <v>18</v>
      </c>
      <c r="AG13" s="183"/>
      <c r="AH13" s="183"/>
      <c r="AI13" s="183"/>
      <c r="AJ13" s="183"/>
      <c r="AK13" s="150"/>
    </row>
    <row r="14" spans="1:37" ht="16.5" customHeight="1" x14ac:dyDescent="0.25">
      <c r="A14" s="151" t="s">
        <v>19</v>
      </c>
      <c r="B14" s="134" t="s">
        <v>20</v>
      </c>
      <c r="C14" s="133" t="s">
        <v>21</v>
      </c>
      <c r="D14" s="133" t="s">
        <v>22</v>
      </c>
      <c r="E14" s="134" t="s">
        <v>23</v>
      </c>
      <c r="F14" s="133" t="s">
        <v>24</v>
      </c>
      <c r="G14" s="133" t="s">
        <v>25</v>
      </c>
      <c r="H14" s="133" t="s">
        <v>26</v>
      </c>
      <c r="I14" s="134" t="s">
        <v>27</v>
      </c>
      <c r="J14" s="133" t="s">
        <v>28</v>
      </c>
      <c r="K14" s="133" t="s">
        <v>29</v>
      </c>
      <c r="L14" s="133" t="s">
        <v>30</v>
      </c>
      <c r="M14" s="134" t="s">
        <v>27</v>
      </c>
      <c r="N14" s="133" t="s">
        <v>31</v>
      </c>
      <c r="O14" s="167" t="s">
        <v>32</v>
      </c>
      <c r="P14" s="133" t="s">
        <v>33</v>
      </c>
      <c r="Q14" s="133" t="s">
        <v>34</v>
      </c>
      <c r="R14" s="184" t="s">
        <v>35</v>
      </c>
      <c r="S14" s="183"/>
      <c r="T14" s="183"/>
      <c r="U14" s="183"/>
      <c r="V14" s="183"/>
      <c r="W14" s="150"/>
      <c r="X14" s="167" t="s">
        <v>36</v>
      </c>
      <c r="Y14" s="167" t="s">
        <v>37</v>
      </c>
      <c r="Z14" s="167" t="s">
        <v>27</v>
      </c>
      <c r="AA14" s="167" t="s">
        <v>38</v>
      </c>
      <c r="AB14" s="167" t="s">
        <v>27</v>
      </c>
      <c r="AC14" s="167" t="s">
        <v>39</v>
      </c>
      <c r="AD14" s="167" t="s">
        <v>40</v>
      </c>
      <c r="AE14" s="167" t="s">
        <v>41</v>
      </c>
      <c r="AF14" s="133" t="s">
        <v>18</v>
      </c>
      <c r="AG14" s="133" t="s">
        <v>42</v>
      </c>
      <c r="AH14" s="133" t="s">
        <v>43</v>
      </c>
      <c r="AI14" s="133" t="s">
        <v>44</v>
      </c>
      <c r="AJ14" s="133" t="s">
        <v>45</v>
      </c>
      <c r="AK14" s="133" t="s">
        <v>46</v>
      </c>
    </row>
    <row r="15" spans="1:37" ht="16.5" customHeight="1" thickBot="1" x14ac:dyDescent="0.3">
      <c r="A15" s="129"/>
      <c r="B15" s="129"/>
      <c r="C15" s="129"/>
      <c r="D15" s="129"/>
      <c r="E15" s="129"/>
      <c r="F15" s="129"/>
      <c r="G15" s="129"/>
      <c r="H15" s="129"/>
      <c r="I15" s="129"/>
      <c r="J15" s="129"/>
      <c r="K15" s="129"/>
      <c r="L15" s="129"/>
      <c r="M15" s="129"/>
      <c r="N15" s="129"/>
      <c r="O15" s="129"/>
      <c r="P15" s="129"/>
      <c r="Q15" s="129"/>
      <c r="R15" s="4" t="s">
        <v>47</v>
      </c>
      <c r="S15" s="4" t="s">
        <v>48</v>
      </c>
      <c r="T15" s="4" t="s">
        <v>49</v>
      </c>
      <c r="U15" s="4" t="s">
        <v>50</v>
      </c>
      <c r="V15" s="4" t="s">
        <v>51</v>
      </c>
      <c r="W15" s="4" t="s">
        <v>52</v>
      </c>
      <c r="X15" s="129"/>
      <c r="Y15" s="129"/>
      <c r="Z15" s="129"/>
      <c r="AA15" s="129"/>
      <c r="AB15" s="129"/>
      <c r="AC15" s="129"/>
      <c r="AD15" s="129"/>
      <c r="AE15" s="129"/>
      <c r="AF15" s="129"/>
      <c r="AG15" s="129"/>
      <c r="AH15" s="129"/>
      <c r="AI15" s="129"/>
      <c r="AJ15" s="129"/>
      <c r="AK15" s="129"/>
    </row>
    <row r="16" spans="1:37" ht="105" customHeight="1" x14ac:dyDescent="0.25">
      <c r="A16" s="137">
        <v>1</v>
      </c>
      <c r="B16" s="320" t="s">
        <v>53</v>
      </c>
      <c r="C16" s="195" t="s">
        <v>54</v>
      </c>
      <c r="D16" s="195" t="s">
        <v>55</v>
      </c>
      <c r="E16" s="195" t="s">
        <v>56</v>
      </c>
      <c r="F16" s="141" t="s">
        <v>57</v>
      </c>
      <c r="G16" s="138">
        <v>280</v>
      </c>
      <c r="H16" s="135" t="str">
        <f>IF(G16&lt;=0,"",IF(G16&lt;=2,"Muy Baja",IF(G16&lt;=24,"Baja",IF(G16&lt;=500,"Media",IF(G16&lt;=5000,"Alta","Muy Alta")))))</f>
        <v>Media</v>
      </c>
      <c r="I16" s="127">
        <f>IF(H16="","",IF(H16="Muy Baja",0.2,IF(H16="Baja",0.4,IF(H16="Media",0.6,IF(H16="Alta",0.8,IF(H16="Muy Alta",1,))))))</f>
        <v>0.6</v>
      </c>
      <c r="J16" s="316" t="s">
        <v>58</v>
      </c>
      <c r="K16" s="127" t="str">
        <f>IF(NOT(ISERROR(MATCH(J16,'[1]Tabla Impacto'!$B$221:$B$223,0))),'[1]Tabla Impacto'!$F$223&amp;"Por favor no seleccionar los criterios de impacto(Afectación Económica o presupuestal y Pérdida Reputacional)",J16)</f>
        <v xml:space="preserve">     El riesgo afecta la imagen de la entidad con algunos usuarios de relevancia frente al logro de los objetivos</v>
      </c>
      <c r="L16" s="135" t="str">
        <f>IF(OR(K16='[1]Tabla Impacto'!$C$11,K16='[1]Tabla Impacto'!$D$11),"Leve",IF(OR(K16='[1]Tabla Impacto'!$C$12,K16='[1]Tabla Impacto'!$D$12),"Menor",IF(OR(K16='[1]Tabla Impacto'!$C$13,K16='[1]Tabla Impacto'!$D$13),"Moderado",IF(OR(K16='[1]Tabla Impacto'!$C$14,K16='[1]Tabla Impacto'!$D$14),"Mayor",IF(OR(K16='[1]Tabla Impacto'!$C$15,K16='[1]Tabla Impacto'!$D$15),"Catastrófico","")))))</f>
        <v>Moderado</v>
      </c>
      <c r="M16" s="127">
        <f>IF(L16="","",IF(L16="Leve",0.2,IF(L16="Menor",0.4,IF(L16="Moderado",0.6,IF(L16="Mayor",0.8,IF(L16="Catastrófico",1,))))))</f>
        <v>0.6</v>
      </c>
      <c r="N16" s="136"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5">
        <v>1</v>
      </c>
      <c r="P16" s="124" t="s">
        <v>59</v>
      </c>
      <c r="Q16" s="313" t="str">
        <f t="shared" ref="Q16:Q43" si="0">IF(OR(R16="Preventivo",R16="Detectivo"),"Probabilidad",IF(R16="Correctivo","Impacto",""))</f>
        <v>Probabilidad</v>
      </c>
      <c r="R16" s="314" t="s">
        <v>60</v>
      </c>
      <c r="S16" s="314" t="s">
        <v>61</v>
      </c>
      <c r="T16" s="7" t="str">
        <f t="shared" ref="T16:T23" si="1">IF(AND(R16="Preventivo",S16="Automático"),"50%",IF(AND(R16="Preventivo",S16="Manual"),"40%",IF(AND(R16="Detectivo",S16="Automático"),"40%",IF(AND(R16="Detectivo",S16="Manual"),"30%",IF(AND(R16="Correctivo",S16="Automático"),"35%",IF(AND(R16="Correctivo",S16="Manual"),"25%",""))))))</f>
        <v>30%</v>
      </c>
      <c r="U16" s="315" t="s">
        <v>62</v>
      </c>
      <c r="V16" s="315" t="s">
        <v>63</v>
      </c>
      <c r="W16" s="315" t="s">
        <v>64</v>
      </c>
      <c r="X16" s="8">
        <f>IFERROR(IF(Q16="Probabilidad",(I16-(+I16*T16)),IF(Q16="Impacto",I16,"")),"")</f>
        <v>0.42</v>
      </c>
      <c r="Y16" s="9" t="str">
        <f t="shared" ref="Y16:Y45" si="2">IFERROR(IF(X16="","",IF(X16&lt;=0.2,"Muy Baja",IF(X16&lt;=0.4,"Baja",IF(X16&lt;=0.6,"Media",IF(X16&lt;=0.8,"Alta","Muy Alta"))))),"")</f>
        <v>Media</v>
      </c>
      <c r="Z16" s="7">
        <f t="shared" ref="Z16:Z45" si="3">+X16</f>
        <v>0.42</v>
      </c>
      <c r="AA16" s="9" t="str">
        <f t="shared" ref="AA16:AA45" si="4">IFERROR(IF(AB16="","",IF(AB16&lt;=0.2,"Leve",IF(AB16&lt;=0.4,"Menor",IF(AB16&lt;=0.6,"Moderado",IF(AB16&lt;=0.8,"Mayor","Catastrófico"))))),"")</f>
        <v>Moderado</v>
      </c>
      <c r="AB16" s="7">
        <f>IFERROR(IF(Q16="Impacto",(M16-(+M16*T16)),IF(Q16="Probabilidad",M16,"")),"")</f>
        <v>0.6</v>
      </c>
      <c r="AC16" s="10" t="str">
        <f t="shared" ref="AC16:AC45"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92" t="str">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Moderado</v>
      </c>
      <c r="AE16" s="325" t="s">
        <v>65</v>
      </c>
      <c r="AF16" s="11"/>
      <c r="AG16" s="11"/>
      <c r="AH16" s="12"/>
      <c r="AI16" s="12"/>
      <c r="AJ16" s="11"/>
      <c r="AK16" s="5"/>
    </row>
    <row r="17" spans="1:37" ht="99" x14ac:dyDescent="0.25">
      <c r="A17" s="193"/>
      <c r="B17" s="321"/>
      <c r="C17" s="196"/>
      <c r="D17" s="196"/>
      <c r="E17" s="196"/>
      <c r="F17" s="323"/>
      <c r="G17" s="199"/>
      <c r="H17" s="170"/>
      <c r="I17" s="168"/>
      <c r="J17" s="317"/>
      <c r="K17" s="168"/>
      <c r="L17" s="170"/>
      <c r="M17" s="168"/>
      <c r="N17" s="185"/>
      <c r="O17" s="5">
        <v>2</v>
      </c>
      <c r="P17" s="124" t="s">
        <v>66</v>
      </c>
      <c r="Q17" s="313" t="str">
        <f t="shared" si="0"/>
        <v>Probabilidad</v>
      </c>
      <c r="R17" s="314" t="s">
        <v>67</v>
      </c>
      <c r="S17" s="314" t="s">
        <v>61</v>
      </c>
      <c r="T17" s="7" t="str">
        <f t="shared" si="1"/>
        <v>40%</v>
      </c>
      <c r="U17" s="315" t="s">
        <v>62</v>
      </c>
      <c r="V17" s="315" t="s">
        <v>63</v>
      </c>
      <c r="W17" s="315" t="s">
        <v>64</v>
      </c>
      <c r="X17" s="8">
        <f>IFERROR(IF(AND(Q16="Probabilidad",Q17="Probabilidad"),(Z16-(+Z16*T17)),IF(Q17="Probabilidad",(I16-(+I16*T17)),IF(Q17="Impacto",Z16,""))),"")</f>
        <v>0.252</v>
      </c>
      <c r="Y17" s="9" t="str">
        <f t="shared" si="2"/>
        <v>Baja</v>
      </c>
      <c r="Z17" s="7">
        <f t="shared" si="3"/>
        <v>0.252</v>
      </c>
      <c r="AA17" s="9" t="str">
        <f t="shared" si="4"/>
        <v>Moderado</v>
      </c>
      <c r="AB17" s="7">
        <f>IFERROR(IF(AND(Q16="Impacto",Q17="Impacto"),(AB16-(+AB16*T17)),IF(Q17="Impacto",($M$16-(+$M$16*T17)),IF(Q17="Probabilidad",AB16,""))),"")</f>
        <v>0.6</v>
      </c>
      <c r="AC17" s="10" t="str">
        <f t="shared" si="5"/>
        <v>Moderado</v>
      </c>
      <c r="AD17" s="131"/>
      <c r="AE17" s="139"/>
      <c r="AF17" s="11"/>
      <c r="AG17" s="11"/>
      <c r="AH17" s="12"/>
      <c r="AI17" s="12"/>
      <c r="AJ17" s="11"/>
      <c r="AK17" s="5"/>
    </row>
    <row r="18" spans="1:37" ht="120" customHeight="1" x14ac:dyDescent="0.25">
      <c r="A18" s="193"/>
      <c r="B18" s="321"/>
      <c r="C18" s="196"/>
      <c r="D18" s="196"/>
      <c r="E18" s="196"/>
      <c r="F18" s="323"/>
      <c r="G18" s="199"/>
      <c r="H18" s="170"/>
      <c r="I18" s="168"/>
      <c r="J18" s="317"/>
      <c r="K18" s="168"/>
      <c r="L18" s="170"/>
      <c r="M18" s="168"/>
      <c r="N18" s="185"/>
      <c r="O18" s="5">
        <v>3</v>
      </c>
      <c r="P18" s="125" t="s">
        <v>68</v>
      </c>
      <c r="Q18" s="313" t="str">
        <f t="shared" si="0"/>
        <v>Probabilidad</v>
      </c>
      <c r="R18" s="314" t="s">
        <v>67</v>
      </c>
      <c r="S18" s="314" t="s">
        <v>61</v>
      </c>
      <c r="T18" s="7" t="str">
        <f t="shared" si="1"/>
        <v>40%</v>
      </c>
      <c r="U18" s="315" t="s">
        <v>62</v>
      </c>
      <c r="V18" s="315" t="s">
        <v>63</v>
      </c>
      <c r="W18" s="315" t="s">
        <v>64</v>
      </c>
      <c r="X18" s="8">
        <f>IFERROR(IF(AND(Q17="Probabilidad",Q18="Probabilidad"),(Z17-(+Z17*T18)),IF(AND(Q17="Impacto",Q18="Probabilidad"),(Z16-(+Z16*T18)),IF(Q18="Impacto",Z17,""))),"")</f>
        <v>0.1512</v>
      </c>
      <c r="Y18" s="9" t="str">
        <f t="shared" si="2"/>
        <v>Muy Baja</v>
      </c>
      <c r="Z18" s="7">
        <f t="shared" si="3"/>
        <v>0.1512</v>
      </c>
      <c r="AA18" s="9" t="str">
        <f t="shared" si="4"/>
        <v>Moderado</v>
      </c>
      <c r="AB18" s="7">
        <f>IFERROR(IF(AND(Q17="Impacto",Q18="Impacto"),(AB17-(+AB17*T18)),IF(AND(Q17="Probabilidad",Q18="Impacto"),(AB16-(+AB16*T18)),IF(Q18="Probabilidad",AB17,""))),"")</f>
        <v>0.6</v>
      </c>
      <c r="AC18" s="10" t="str">
        <f t="shared" si="5"/>
        <v>Moderado</v>
      </c>
      <c r="AD18" s="131"/>
      <c r="AE18" s="140"/>
      <c r="AF18" s="11"/>
      <c r="AG18" s="11"/>
      <c r="AH18" s="12"/>
      <c r="AI18" s="12"/>
      <c r="AJ18" s="11"/>
      <c r="AK18" s="5"/>
    </row>
    <row r="19" spans="1:37" ht="62.25" customHeight="1" x14ac:dyDescent="0.25">
      <c r="A19" s="193"/>
      <c r="B19" s="321"/>
      <c r="C19" s="196"/>
      <c r="D19" s="196"/>
      <c r="E19" s="196"/>
      <c r="F19" s="323"/>
      <c r="G19" s="199"/>
      <c r="H19" s="170"/>
      <c r="I19" s="168"/>
      <c r="J19" s="317"/>
      <c r="K19" s="168"/>
      <c r="L19" s="170"/>
      <c r="M19" s="168"/>
      <c r="N19" s="185"/>
      <c r="O19" s="5">
        <v>4</v>
      </c>
      <c r="P19" s="312" t="s">
        <v>260</v>
      </c>
      <c r="Q19" s="313" t="str">
        <f t="shared" ref="Q19:Q20" si="6">IF(OR(R19="Preventivo",R19="Detectivo"),"Probabilidad",IF(R19="Correctivo","Impacto",""))</f>
        <v>Probabilidad</v>
      </c>
      <c r="R19" s="314" t="s">
        <v>67</v>
      </c>
      <c r="S19" s="314" t="s">
        <v>61</v>
      </c>
      <c r="T19" s="7" t="str">
        <f t="shared" ref="T19:T20" si="7">IF(AND(R19="Preventivo",S19="Automático"),"50%",IF(AND(R19="Preventivo",S19="Manual"),"40%",IF(AND(R19="Detectivo",S19="Automático"),"40%",IF(AND(R19="Detectivo",S19="Manual"),"30%",IF(AND(R19="Correctivo",S19="Automático"),"35%",IF(AND(R19="Correctivo",S19="Manual"),"25%",""))))))</f>
        <v>40%</v>
      </c>
      <c r="U19" s="315" t="s">
        <v>62</v>
      </c>
      <c r="V19" s="315" t="s">
        <v>63</v>
      </c>
      <c r="W19" s="315" t="s">
        <v>64</v>
      </c>
      <c r="X19" s="8">
        <f>IFERROR(IF(AND(Q18="Probabilidad",Q19="Probabilidad"),(Z18-(+Z18*T19)),IF(AND(Q18="Impacto",Q19="Probabilidad"),(Z17-(+Z17*T19)),IF(Q19="Impacto",Z18,""))),"")</f>
        <v>9.0719999999999995E-2</v>
      </c>
      <c r="Y19" s="9" t="str">
        <f t="shared" ref="Y19:Y20" si="8">IFERROR(IF(X19="","",IF(X19&lt;=0.2,"Muy Baja",IF(X19&lt;=0.4,"Baja",IF(X19&lt;=0.6,"Media",IF(X19&lt;=0.8,"Alta","Muy Alta"))))),"")</f>
        <v>Muy Baja</v>
      </c>
      <c r="Z19" s="7">
        <f t="shared" ref="Z19:Z20" si="9">+X19</f>
        <v>9.0719999999999995E-2</v>
      </c>
      <c r="AA19" s="9" t="str">
        <f t="shared" ref="AA19:AA20" si="10">IFERROR(IF(AB19="","",IF(AB19&lt;=0.2,"Leve",IF(AB19&lt;=0.4,"Menor",IF(AB19&lt;=0.6,"Moderado",IF(AB19&lt;=0.8,"Mayor","Catastrófico"))))),"")</f>
        <v>Moderado</v>
      </c>
      <c r="AB19" s="7">
        <f>IFERROR(IF(AND(Q18="Impacto",Q19="Impacto"),(AB18-(+AB18*T19)),IF(AND(Q18="Probabilidad",Q19="Impacto"),(AB17-(+AB17*T19)),IF(Q19="Probabilidad",AB18,""))),"")</f>
        <v>0.6</v>
      </c>
      <c r="AC19" s="10" t="str">
        <f t="shared" ref="AC19:AC20" si="11">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131"/>
      <c r="AE19" s="314"/>
      <c r="AF19" s="11"/>
      <c r="AG19" s="11"/>
      <c r="AH19" s="12"/>
      <c r="AI19" s="12"/>
      <c r="AJ19" s="11"/>
      <c r="AK19" s="5"/>
    </row>
    <row r="20" spans="1:37" ht="35.1" customHeight="1" thickBot="1" x14ac:dyDescent="0.3">
      <c r="A20" s="194"/>
      <c r="B20" s="322"/>
      <c r="C20" s="198"/>
      <c r="D20" s="198"/>
      <c r="E20" s="198"/>
      <c r="F20" s="324"/>
      <c r="G20" s="200"/>
      <c r="H20" s="171"/>
      <c r="I20" s="169"/>
      <c r="J20" s="318"/>
      <c r="K20" s="169"/>
      <c r="L20" s="171"/>
      <c r="M20" s="169"/>
      <c r="N20" s="186"/>
      <c r="O20" s="5">
        <v>5</v>
      </c>
      <c r="P20" s="125"/>
      <c r="Q20" s="313" t="str">
        <f t="shared" si="6"/>
        <v/>
      </c>
      <c r="R20" s="314"/>
      <c r="S20" s="314"/>
      <c r="T20" s="7" t="str">
        <f t="shared" si="7"/>
        <v/>
      </c>
      <c r="U20" s="315"/>
      <c r="V20" s="315"/>
      <c r="W20" s="315"/>
      <c r="X20" s="8" t="str">
        <f>IFERROR(IF(AND(Q19="Probabilidad",Q20="Probabilidad"),(Z19-(+Z19*T20)),IF(AND(Q19="Impacto",Q20="Probabilidad"),(Z18-(+Z18*T20)),IF(Q20="Impacto",Z19,""))),"")</f>
        <v/>
      </c>
      <c r="Y20" s="9" t="str">
        <f t="shared" si="8"/>
        <v/>
      </c>
      <c r="Z20" s="7" t="str">
        <f t="shared" si="9"/>
        <v/>
      </c>
      <c r="AA20" s="9" t="str">
        <f t="shared" si="10"/>
        <v/>
      </c>
      <c r="AB20" s="7" t="str">
        <f>IFERROR(IF(AND(Q19="Impacto",Q20="Impacto"),(AB19-(+AB19*T20)),IF(AND(Q19="Probabilidad",Q20="Impacto"),(AB18-(+AB18*T20)),IF(Q20="Probabilidad",AB19,""))),"")</f>
        <v/>
      </c>
      <c r="AC20" s="10" t="str">
        <f t="shared" si="11"/>
        <v/>
      </c>
      <c r="AD20" s="132"/>
      <c r="AE20" s="314"/>
      <c r="AF20" s="11"/>
      <c r="AG20" s="11"/>
      <c r="AH20" s="12"/>
      <c r="AI20" s="12"/>
      <c r="AJ20" s="11"/>
      <c r="AK20" s="5"/>
    </row>
    <row r="21" spans="1:37" ht="109.5" customHeight="1" x14ac:dyDescent="0.25">
      <c r="A21" s="137">
        <v>2</v>
      </c>
      <c r="B21" s="320" t="s">
        <v>53</v>
      </c>
      <c r="C21" s="195" t="s">
        <v>69</v>
      </c>
      <c r="D21" s="195" t="s">
        <v>70</v>
      </c>
      <c r="E21" s="195" t="s">
        <v>71</v>
      </c>
      <c r="F21" s="141" t="s">
        <v>57</v>
      </c>
      <c r="G21" s="138">
        <v>450</v>
      </c>
      <c r="H21" s="135" t="str">
        <f t="shared" ref="H21" si="12">IF(G21&lt;=0,"",IF(G21&lt;=2,"Muy Baja",IF(G21&lt;=24,"Baja",IF(G21&lt;=500,"Media",IF(G21&lt;=5000,"Alta","Muy Alta")))))</f>
        <v>Media</v>
      </c>
      <c r="I21" s="127">
        <f t="shared" ref="I21" si="13">IF(H21="","",IF(H21="Muy Baja",0.2,IF(H21="Baja",0.4,IF(H21="Media",0.6,IF(H21="Alta",0.8,IF(H21="Muy Alta",1,))))))</f>
        <v>0.6</v>
      </c>
      <c r="J21" s="316" t="s">
        <v>58</v>
      </c>
      <c r="K21" s="127" t="str">
        <f>IF(NOT(ISERROR(MATCH(J21,'[1]Tabla Impacto'!$B$221:$B$223,0))),'[1]Tabla Impacto'!$F$223&amp;"Por favor no seleccionar los criterios de impacto(Afectación Económica o presupuestal y Pérdida Reputacional)",J21)</f>
        <v xml:space="preserve">     El riesgo afecta la imagen de la entidad con algunos usuarios de relevancia frente al logro de los objetivos</v>
      </c>
      <c r="L21" s="135" t="str">
        <f>IF(OR(K21='[1]Tabla Impacto'!$C$11,K21='[1]Tabla Impacto'!$D$11),"Leve",IF(OR(K21='[1]Tabla Impacto'!$C$12,K21='[1]Tabla Impacto'!$D$12),"Menor",IF(OR(K21='[1]Tabla Impacto'!$C$13,K21='[1]Tabla Impacto'!$D$13),"Moderado",IF(OR(K21='[1]Tabla Impacto'!$C$14,K21='[1]Tabla Impacto'!$D$14),"Mayor",IF(OR(K21='[1]Tabla Impacto'!$C$15,K21='[1]Tabla Impacto'!$D$15),"Catastrófico","")))))</f>
        <v>Moderado</v>
      </c>
      <c r="M21" s="127">
        <f t="shared" ref="M21" si="14">IF(L21="","",IF(L21="Leve",0.2,IF(L21="Menor",0.4,IF(L21="Moderado",0.6,IF(L21="Mayor",0.8,IF(L21="Catastrófico",1,))))))</f>
        <v>0.6</v>
      </c>
      <c r="N21" s="136" t="str">
        <f t="shared" ref="N21" si="15">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5">
        <v>1</v>
      </c>
      <c r="P21" s="126" t="s">
        <v>72</v>
      </c>
      <c r="Q21" s="313" t="str">
        <f t="shared" si="0"/>
        <v>Probabilidad</v>
      </c>
      <c r="R21" s="314" t="s">
        <v>60</v>
      </c>
      <c r="S21" s="314" t="s">
        <v>61</v>
      </c>
      <c r="T21" s="7" t="str">
        <f t="shared" si="1"/>
        <v>30%</v>
      </c>
      <c r="U21" s="315" t="s">
        <v>62</v>
      </c>
      <c r="V21" s="315" t="s">
        <v>63</v>
      </c>
      <c r="W21" s="315" t="s">
        <v>64</v>
      </c>
      <c r="X21" s="8">
        <f t="shared" ref="X21" si="16">IFERROR(IF(Q21="Probabilidad",(I21-(+I21*T21)),IF(Q21="Impacto",I21,"")),"")</f>
        <v>0.42</v>
      </c>
      <c r="Y21" s="9" t="str">
        <f t="shared" si="2"/>
        <v>Media</v>
      </c>
      <c r="Z21" s="7">
        <f t="shared" si="3"/>
        <v>0.42</v>
      </c>
      <c r="AA21" s="9" t="str">
        <f t="shared" si="4"/>
        <v>Moderado</v>
      </c>
      <c r="AB21" s="7">
        <f t="shared" ref="AB21" si="17">IFERROR(IF(Q21="Impacto",(M21-(+M21*T21)),IF(Q21="Probabilidad",M21,"")),"")</f>
        <v>0.6</v>
      </c>
      <c r="AC21" s="10" t="str">
        <f t="shared" si="5"/>
        <v>Moderado</v>
      </c>
      <c r="AD21" s="130" t="str">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Moderado</v>
      </c>
      <c r="AE21" s="325" t="s">
        <v>65</v>
      </c>
      <c r="AF21" s="11"/>
      <c r="AG21" s="11"/>
      <c r="AH21" s="12"/>
      <c r="AI21" s="12"/>
      <c r="AJ21" s="11"/>
      <c r="AK21" s="5"/>
    </row>
    <row r="22" spans="1:37" ht="83.25" customHeight="1" x14ac:dyDescent="0.25">
      <c r="A22" s="193"/>
      <c r="B22" s="321"/>
      <c r="C22" s="196"/>
      <c r="D22" s="196"/>
      <c r="E22" s="196"/>
      <c r="F22" s="323"/>
      <c r="G22" s="199"/>
      <c r="H22" s="170"/>
      <c r="I22" s="168"/>
      <c r="J22" s="317"/>
      <c r="K22" s="168"/>
      <c r="L22" s="170"/>
      <c r="M22" s="168"/>
      <c r="N22" s="185"/>
      <c r="O22" s="5">
        <v>2</v>
      </c>
      <c r="P22" s="124" t="s">
        <v>73</v>
      </c>
      <c r="Q22" s="313" t="str">
        <f t="shared" si="0"/>
        <v>Probabilidad</v>
      </c>
      <c r="R22" s="314" t="s">
        <v>67</v>
      </c>
      <c r="S22" s="314" t="s">
        <v>61</v>
      </c>
      <c r="T22" s="7" t="str">
        <f t="shared" si="1"/>
        <v>40%</v>
      </c>
      <c r="U22" s="315" t="s">
        <v>62</v>
      </c>
      <c r="V22" s="315" t="s">
        <v>63</v>
      </c>
      <c r="W22" s="315" t="s">
        <v>64</v>
      </c>
      <c r="X22" s="8">
        <f>IFERROR(IF(AND(Q21="Probabilidad",Q22="Probabilidad"),(Z21-(+Z21*T22)),IF(Q22="Probabilidad",(I21-(+I21*T22)),IF(Q22="Impacto",Z21,""))),"")</f>
        <v>0.252</v>
      </c>
      <c r="Y22" s="9" t="str">
        <f t="shared" si="2"/>
        <v>Baja</v>
      </c>
      <c r="Z22" s="7">
        <f t="shared" si="3"/>
        <v>0.252</v>
      </c>
      <c r="AA22" s="9" t="str">
        <f t="shared" si="4"/>
        <v>Moderado</v>
      </c>
      <c r="AB22" s="7">
        <f>IFERROR(IF(AND(Q21="Impacto",Q22="Impacto"),(AB21-(+AB21*T22)),IF(Q22="Impacto",($M$16-(+$M$16*T22)),IF(Q22="Probabilidad",AB21,""))),"")</f>
        <v>0.6</v>
      </c>
      <c r="AC22" s="10" t="str">
        <f t="shared" si="5"/>
        <v>Moderado</v>
      </c>
      <c r="AD22" s="131"/>
      <c r="AE22" s="326"/>
      <c r="AF22" s="11"/>
      <c r="AG22" s="11"/>
      <c r="AH22" s="12"/>
      <c r="AI22" s="12"/>
      <c r="AJ22" s="11"/>
      <c r="AK22" s="5"/>
    </row>
    <row r="23" spans="1:37" ht="104.25" customHeight="1" x14ac:dyDescent="0.25">
      <c r="A23" s="193"/>
      <c r="B23" s="321"/>
      <c r="C23" s="196"/>
      <c r="D23" s="196"/>
      <c r="E23" s="196"/>
      <c r="F23" s="323"/>
      <c r="G23" s="199"/>
      <c r="H23" s="170"/>
      <c r="I23" s="168"/>
      <c r="J23" s="317"/>
      <c r="K23" s="168"/>
      <c r="L23" s="170"/>
      <c r="M23" s="168"/>
      <c r="N23" s="185"/>
      <c r="O23" s="5">
        <v>3</v>
      </c>
      <c r="P23" s="124" t="s">
        <v>74</v>
      </c>
      <c r="Q23" s="313" t="str">
        <f t="shared" si="0"/>
        <v>Probabilidad</v>
      </c>
      <c r="R23" s="314" t="s">
        <v>67</v>
      </c>
      <c r="S23" s="314" t="s">
        <v>61</v>
      </c>
      <c r="T23" s="7" t="str">
        <f t="shared" si="1"/>
        <v>40%</v>
      </c>
      <c r="U23" s="315" t="s">
        <v>62</v>
      </c>
      <c r="V23" s="315" t="s">
        <v>63</v>
      </c>
      <c r="W23" s="315" t="s">
        <v>64</v>
      </c>
      <c r="X23" s="8">
        <f>IFERROR(IF(AND(Q22="Probabilidad",Q23="Probabilidad"),(Z22-(+Z22*T23)),IF(AND(Q22="Impacto",Q23="Probabilidad"),(Z21-(+Z21*T23)),IF(Q23="Impacto",Z22,""))),"")</f>
        <v>0.1512</v>
      </c>
      <c r="Y23" s="9" t="str">
        <f t="shared" si="2"/>
        <v>Muy Baja</v>
      </c>
      <c r="Z23" s="7">
        <f t="shared" si="3"/>
        <v>0.1512</v>
      </c>
      <c r="AA23" s="9" t="str">
        <f t="shared" si="4"/>
        <v>Moderado</v>
      </c>
      <c r="AB23" s="7">
        <f>IFERROR(IF(AND(Q22="Impacto",Q23="Impacto"),(AB22-(+AB22*T23)),IF(AND(Q22="Probabilidad",Q23="Impacto"),(AB21-(+AB21*T23)),IF(Q23="Probabilidad",AB22,""))),"")</f>
        <v>0.6</v>
      </c>
      <c r="AC23" s="10" t="str">
        <f t="shared" si="5"/>
        <v>Moderado</v>
      </c>
      <c r="AD23" s="131"/>
      <c r="AE23" s="326"/>
      <c r="AF23" s="11"/>
      <c r="AG23" s="11"/>
      <c r="AH23" s="12"/>
      <c r="AI23" s="12"/>
      <c r="AJ23" s="11"/>
      <c r="AK23" s="5"/>
    </row>
    <row r="24" spans="1:37" ht="75" customHeight="1" x14ac:dyDescent="0.25">
      <c r="A24" s="193"/>
      <c r="B24" s="321"/>
      <c r="C24" s="196"/>
      <c r="D24" s="196"/>
      <c r="E24" s="196"/>
      <c r="F24" s="323"/>
      <c r="G24" s="199"/>
      <c r="H24" s="170"/>
      <c r="I24" s="168"/>
      <c r="J24" s="317"/>
      <c r="K24" s="168"/>
      <c r="L24" s="170"/>
      <c r="M24" s="168"/>
      <c r="N24" s="185"/>
      <c r="O24" s="5">
        <v>4</v>
      </c>
      <c r="P24" s="328" t="s">
        <v>261</v>
      </c>
      <c r="Q24" s="313" t="str">
        <f t="shared" si="0"/>
        <v>Probabilidad</v>
      </c>
      <c r="R24" s="314" t="s">
        <v>67</v>
      </c>
      <c r="S24" s="314" t="s">
        <v>61</v>
      </c>
      <c r="T24" s="7" t="str">
        <f t="shared" ref="T24:T25" si="18">IF(AND(R24="Preventivo",S24="Automático"),"50%",IF(AND(R24="Preventivo",S24="Manual"),"40%",IF(AND(R24="Detectivo",S24="Automático"),"40%",IF(AND(R24="Detectivo",S24="Manual"),"30%",IF(AND(R24="Correctivo",S24="Automático"),"35%",IF(AND(R24="Correctivo",S24="Manual"),"25%",""))))))</f>
        <v>40%</v>
      </c>
      <c r="U24" s="315" t="s">
        <v>62</v>
      </c>
      <c r="V24" s="315" t="s">
        <v>63</v>
      </c>
      <c r="W24" s="315" t="s">
        <v>64</v>
      </c>
      <c r="X24" s="8">
        <f t="shared" ref="X24:X25" si="19">IFERROR(IF(AND(Q23="Probabilidad",Q24="Probabilidad"),(Z23-(+Z23*T24)),IF(AND(Q23="Impacto",Q24="Probabilidad"),(Z22-(+Z22*T24)),IF(Q24="Impacto",Z23,""))),"")</f>
        <v>9.0719999999999995E-2</v>
      </c>
      <c r="Y24" s="9" t="str">
        <f t="shared" ref="Y24:Y25" si="20">IFERROR(IF(X24="","",IF(X24&lt;=0.2,"Muy Baja",IF(X24&lt;=0.4,"Baja",IF(X24&lt;=0.6,"Media",IF(X24&lt;=0.8,"Alta","Muy Alta"))))),"")</f>
        <v>Muy Baja</v>
      </c>
      <c r="Z24" s="7">
        <f t="shared" ref="Z24:Z25" si="21">+X24</f>
        <v>9.0719999999999995E-2</v>
      </c>
      <c r="AA24" s="9" t="str">
        <f t="shared" ref="AA24:AA25" si="22">IFERROR(IF(AB24="","",IF(AB24&lt;=0.2,"Leve",IF(AB24&lt;=0.4,"Menor",IF(AB24&lt;=0.6,"Moderado",IF(AB24&lt;=0.8,"Mayor","Catastrófico"))))),"")</f>
        <v>Moderado</v>
      </c>
      <c r="AB24" s="7">
        <f t="shared" ref="AB24:AB25" si="23">IFERROR(IF(AND(Q23="Impacto",Q24="Impacto"),(AB23-(+AB23*T24)),IF(AND(Q23="Probabilidad",Q24="Impacto"),(AB22-(+AB22*T24)),IF(Q24="Probabilidad",AB23,""))),"")</f>
        <v>0.6</v>
      </c>
      <c r="AC24" s="10" t="str">
        <f t="shared" ref="AC24:AC25" si="24">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31"/>
      <c r="AE24" s="326"/>
      <c r="AF24" s="11"/>
      <c r="AG24" s="11"/>
      <c r="AH24" s="12"/>
      <c r="AI24" s="12"/>
      <c r="AJ24" s="11"/>
      <c r="AK24" s="5"/>
    </row>
    <row r="25" spans="1:37" ht="21.75" customHeight="1" thickBot="1" x14ac:dyDescent="0.3">
      <c r="A25" s="194"/>
      <c r="B25" s="322"/>
      <c r="C25" s="197"/>
      <c r="D25" s="198"/>
      <c r="E25" s="197"/>
      <c r="F25" s="324"/>
      <c r="G25" s="200"/>
      <c r="H25" s="171"/>
      <c r="I25" s="169"/>
      <c r="J25" s="318"/>
      <c r="K25" s="169"/>
      <c r="L25" s="171"/>
      <c r="M25" s="169"/>
      <c r="N25" s="186"/>
      <c r="O25" s="5">
        <v>5</v>
      </c>
      <c r="P25" s="125"/>
      <c r="Q25" s="313" t="str">
        <f t="shared" si="0"/>
        <v/>
      </c>
      <c r="R25" s="314"/>
      <c r="S25" s="314"/>
      <c r="T25" s="7" t="str">
        <f t="shared" si="18"/>
        <v/>
      </c>
      <c r="U25" s="315"/>
      <c r="V25" s="315"/>
      <c r="W25" s="315"/>
      <c r="X25" s="8" t="str">
        <f t="shared" si="19"/>
        <v/>
      </c>
      <c r="Y25" s="9" t="str">
        <f t="shared" si="20"/>
        <v/>
      </c>
      <c r="Z25" s="7" t="str">
        <f t="shared" si="21"/>
        <v/>
      </c>
      <c r="AA25" s="9" t="str">
        <f t="shared" si="22"/>
        <v/>
      </c>
      <c r="AB25" s="7" t="str">
        <f t="shared" si="23"/>
        <v/>
      </c>
      <c r="AC25" s="10" t="str">
        <f t="shared" si="24"/>
        <v/>
      </c>
      <c r="AD25" s="132"/>
      <c r="AE25" s="327"/>
      <c r="AF25" s="11"/>
      <c r="AG25" s="11"/>
      <c r="AH25" s="12"/>
      <c r="AI25" s="12"/>
      <c r="AJ25" s="11"/>
      <c r="AK25" s="5"/>
    </row>
    <row r="26" spans="1:37" ht="135" customHeight="1" x14ac:dyDescent="0.25">
      <c r="A26" s="137">
        <v>3</v>
      </c>
      <c r="B26" s="141" t="s">
        <v>53</v>
      </c>
      <c r="C26" s="141" t="s">
        <v>75</v>
      </c>
      <c r="D26" s="142" t="s">
        <v>76</v>
      </c>
      <c r="E26" s="141" t="s">
        <v>77</v>
      </c>
      <c r="F26" s="141" t="s">
        <v>57</v>
      </c>
      <c r="G26" s="138">
        <v>5</v>
      </c>
      <c r="H26" s="135" t="str">
        <f t="shared" ref="H26" si="25">IF(G26&lt;=0,"",IF(G26&lt;=2,"Muy Baja",IF(G26&lt;=24,"Baja",IF(G26&lt;=500,"Media",IF(G26&lt;=5000,"Alta","Muy Alta")))))</f>
        <v>Baja</v>
      </c>
      <c r="I26" s="127">
        <f t="shared" ref="I26" si="26">IF(H26="","",IF(H26="Muy Baja",0.2,IF(H26="Baja",0.4,IF(H26="Media",0.6,IF(H26="Alta",0.8,IF(H26="Muy Alta",1,))))))</f>
        <v>0.4</v>
      </c>
      <c r="J26" s="316" t="s">
        <v>58</v>
      </c>
      <c r="K26" s="127" t="str">
        <f>IF(NOT(ISERROR(MATCH(J26,'[1]Tabla Impacto'!$B$221:$B$223,0))),'[1]Tabla Impacto'!$F$223&amp;"Por favor no seleccionar los criterios de impacto(Afectación Económica o presupuestal y Pérdida Reputacional)",J26)</f>
        <v xml:space="preserve">     El riesgo afecta la imagen de la entidad con algunos usuarios de relevancia frente al logro de los objetivos</v>
      </c>
      <c r="L26" s="135" t="str">
        <f>IF(OR(K26='[1]Tabla Impacto'!$C$11,K26='[1]Tabla Impacto'!$D$11),"Leve",IF(OR(K26='[1]Tabla Impacto'!$C$12,K26='[1]Tabla Impacto'!$D$12),"Menor",IF(OR(K26='[1]Tabla Impacto'!$C$13,K26='[1]Tabla Impacto'!$D$13),"Moderado",IF(OR(K26='[1]Tabla Impacto'!$C$14,K26='[1]Tabla Impacto'!$D$14),"Mayor",IF(OR(K26='[1]Tabla Impacto'!$C$15,K26='[1]Tabla Impacto'!$D$15),"Catastrófico","")))))</f>
        <v>Moderado</v>
      </c>
      <c r="M26" s="127">
        <f t="shared" ref="M26" si="27">IF(L26="","",IF(L26="Leve",0.2,IF(L26="Menor",0.4,IF(L26="Moderado",0.6,IF(L26="Mayor",0.8,IF(L26="Catastrófico",1,))))))</f>
        <v>0.6</v>
      </c>
      <c r="N26" s="136" t="str">
        <f t="shared" ref="N26" si="28">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5">
        <v>1</v>
      </c>
      <c r="P26" s="125" t="s">
        <v>78</v>
      </c>
      <c r="Q26" s="313" t="str">
        <f t="shared" si="0"/>
        <v>Probabilidad</v>
      </c>
      <c r="R26" s="314" t="s">
        <v>67</v>
      </c>
      <c r="S26" s="314" t="s">
        <v>61</v>
      </c>
      <c r="T26" s="7" t="str">
        <f t="shared" ref="T26:T45" si="29">IF(AND(R26="Preventivo",S26="Automático"),"50%",IF(AND(R26="Preventivo",S26="Manual"),"40%",IF(AND(R26="Detectivo",S26="Automático"),"40%",IF(AND(R26="Detectivo",S26="Manual"),"30%",IF(AND(R26="Correctivo",S26="Automático"),"35%",IF(AND(R26="Correctivo",S26="Manual"),"25%",""))))))</f>
        <v>40%</v>
      </c>
      <c r="U26" s="315" t="s">
        <v>62</v>
      </c>
      <c r="V26" s="315" t="s">
        <v>63</v>
      </c>
      <c r="W26" s="315" t="s">
        <v>64</v>
      </c>
      <c r="X26" s="8">
        <f t="shared" ref="X26" si="30">IFERROR(IF(Q26="Probabilidad",(I26-(+I26*T26)),IF(Q26="Impacto",I26,"")),"")</f>
        <v>0.24</v>
      </c>
      <c r="Y26" s="9" t="str">
        <f t="shared" si="2"/>
        <v>Baja</v>
      </c>
      <c r="Z26" s="7">
        <f t="shared" si="3"/>
        <v>0.24</v>
      </c>
      <c r="AA26" s="9" t="str">
        <f t="shared" si="4"/>
        <v>Moderado</v>
      </c>
      <c r="AB26" s="7">
        <f t="shared" ref="AB26" si="31">IFERROR(IF(Q26="Impacto",(M26-(+M26*T26)),IF(Q26="Probabilidad",M26,"")),"")</f>
        <v>0.6</v>
      </c>
      <c r="AC26" s="10" t="str">
        <f t="shared" si="5"/>
        <v>Moderado</v>
      </c>
      <c r="AD26" s="188" t="str">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Moderado</v>
      </c>
      <c r="AE26" s="325" t="s">
        <v>65</v>
      </c>
      <c r="AF26" s="11"/>
      <c r="AG26" s="11"/>
      <c r="AH26" s="12"/>
      <c r="AI26" s="12"/>
      <c r="AJ26" s="11"/>
      <c r="AK26" s="5"/>
    </row>
    <row r="27" spans="1:37" ht="93.75" customHeight="1" x14ac:dyDescent="0.25">
      <c r="A27" s="128"/>
      <c r="B27" s="139"/>
      <c r="C27" s="139"/>
      <c r="D27" s="143"/>
      <c r="E27" s="139"/>
      <c r="F27" s="139"/>
      <c r="G27" s="139"/>
      <c r="H27" s="128"/>
      <c r="I27" s="128"/>
      <c r="J27" s="139"/>
      <c r="K27" s="128"/>
      <c r="L27" s="128"/>
      <c r="M27" s="128"/>
      <c r="N27" s="128"/>
      <c r="O27" s="5">
        <v>2</v>
      </c>
      <c r="P27" s="125" t="s">
        <v>79</v>
      </c>
      <c r="Q27" s="313" t="str">
        <f t="shared" si="0"/>
        <v>Probabilidad</v>
      </c>
      <c r="R27" s="314" t="s">
        <v>67</v>
      </c>
      <c r="S27" s="314" t="s">
        <v>61</v>
      </c>
      <c r="T27" s="7" t="str">
        <f t="shared" si="29"/>
        <v>40%</v>
      </c>
      <c r="U27" s="315" t="s">
        <v>62</v>
      </c>
      <c r="V27" s="315" t="s">
        <v>63</v>
      </c>
      <c r="W27" s="315" t="s">
        <v>64</v>
      </c>
      <c r="X27" s="8">
        <f>IFERROR(IF(AND(Q26="Probabilidad",Q27="Probabilidad"),(Z26-(+Z26*T27)),IF(Q27="Probabilidad",(I26-(+I26*T27)),IF(Q27="Impacto",Z26,""))),"")</f>
        <v>0.14399999999999999</v>
      </c>
      <c r="Y27" s="9" t="str">
        <f t="shared" si="2"/>
        <v>Muy Baja</v>
      </c>
      <c r="Z27" s="7">
        <f t="shared" si="3"/>
        <v>0.14399999999999999</v>
      </c>
      <c r="AA27" s="9" t="str">
        <f t="shared" si="4"/>
        <v>Moderado</v>
      </c>
      <c r="AB27" s="7">
        <f>IFERROR(IF(AND(Q26="Impacto",Q27="Impacto"),(AB26-(+AB26*T27)),IF(Q27="Impacto",($M$16-(+$M$16*T27)),IF(Q27="Probabilidad",AB26,""))),"")</f>
        <v>0.6</v>
      </c>
      <c r="AC27" s="10" t="str">
        <f t="shared" si="5"/>
        <v>Moderado</v>
      </c>
      <c r="AD27" s="189"/>
      <c r="AE27" s="139"/>
      <c r="AF27" s="11"/>
      <c r="AG27" s="11"/>
      <c r="AH27" s="12"/>
      <c r="AI27" s="12"/>
      <c r="AJ27" s="11"/>
      <c r="AK27" s="5"/>
    </row>
    <row r="28" spans="1:37" ht="155.25" customHeight="1" thickBot="1" x14ac:dyDescent="0.3">
      <c r="A28" s="129"/>
      <c r="B28" s="140"/>
      <c r="C28" s="140"/>
      <c r="D28" s="144"/>
      <c r="E28" s="140"/>
      <c r="F28" s="140"/>
      <c r="G28" s="140"/>
      <c r="H28" s="129"/>
      <c r="I28" s="129"/>
      <c r="J28" s="140"/>
      <c r="K28" s="129"/>
      <c r="L28" s="129"/>
      <c r="M28" s="129"/>
      <c r="N28" s="129"/>
      <c r="O28" s="5">
        <v>3</v>
      </c>
      <c r="P28" s="125" t="s">
        <v>80</v>
      </c>
      <c r="Q28" s="313" t="str">
        <f t="shared" si="0"/>
        <v>Probabilidad</v>
      </c>
      <c r="R28" s="314" t="s">
        <v>67</v>
      </c>
      <c r="S28" s="314" t="s">
        <v>61</v>
      </c>
      <c r="T28" s="7" t="str">
        <f t="shared" si="29"/>
        <v>40%</v>
      </c>
      <c r="U28" s="315" t="s">
        <v>62</v>
      </c>
      <c r="V28" s="315" t="s">
        <v>63</v>
      </c>
      <c r="W28" s="315" t="s">
        <v>64</v>
      </c>
      <c r="X28" s="8">
        <f>IFERROR(IF(AND(Q27="Probabilidad",Q28="Probabilidad"),(Z27-(+Z27*T28)),IF(AND(Q27="Impacto",Q28="Probabilidad"),(Z26-(+Z26*T28)),IF(Q28="Impacto",Z27,""))),"")</f>
        <v>8.6399999999999991E-2</v>
      </c>
      <c r="Y28" s="9" t="str">
        <f t="shared" si="2"/>
        <v>Muy Baja</v>
      </c>
      <c r="Z28" s="7">
        <f t="shared" si="3"/>
        <v>8.6399999999999991E-2</v>
      </c>
      <c r="AA28" s="9" t="str">
        <f t="shared" si="4"/>
        <v>Moderado</v>
      </c>
      <c r="AB28" s="7">
        <f>IFERROR(IF(AND(Q27="Impacto",Q28="Impacto"),(AB27-(+AB27*T28)),IF(AND(Q27="Probabilidad",Q28="Impacto"),(AB26-(+AB26*T28)),IF(Q28="Probabilidad",AB27,""))),"")</f>
        <v>0.6</v>
      </c>
      <c r="AC28" s="10" t="str">
        <f t="shared" si="5"/>
        <v>Moderado</v>
      </c>
      <c r="AD28" s="190"/>
      <c r="AE28" s="140"/>
      <c r="AF28" s="11"/>
      <c r="AG28" s="11"/>
      <c r="AH28" s="12"/>
      <c r="AI28" s="12"/>
      <c r="AJ28" s="11"/>
      <c r="AK28" s="5"/>
    </row>
    <row r="29" spans="1:37" ht="16.5" hidden="1" customHeight="1" x14ac:dyDescent="0.25">
      <c r="A29" s="19"/>
      <c r="B29" s="122"/>
      <c r="C29" s="122"/>
      <c r="D29" s="122"/>
      <c r="E29" s="122"/>
      <c r="F29" s="122"/>
      <c r="G29" s="123"/>
      <c r="H29" s="15" t="str">
        <f t="shared" ref="H29:H31" si="32">IF(G29&lt;=0,"",IF(G29&lt;=2,"Muy Baja",IF(G29&lt;=24,"Baja",IF(G29&lt;=500,"Media",IF(G29&lt;=5000,"Alta","Muy Alta")))))</f>
        <v/>
      </c>
      <c r="I29" s="16" t="str">
        <f t="shared" ref="I29:I31" si="33">IF(H29="","",IF(H29="Muy Baja",0.2,IF(H29="Baja",0.4,IF(H29="Media",0.6,IF(H29="Alta",0.8,IF(H29="Muy Alta",1,))))))</f>
        <v/>
      </c>
      <c r="J29" s="319"/>
      <c r="K29" s="16">
        <f ca="1">IF(NOT(ISERROR(MATCH(J29,'Tabla Impacto'!$B$221:$B$223,0))),'Tabla Impacto'!$F$223&amp;"Por favor no seleccionar los criterios de impacto(Afectación Económica o presupuestal y Pérdida Reputacional)",J29)</f>
        <v>0</v>
      </c>
      <c r="L29" s="15" t="str">
        <f ca="1">IF(OR(K29='Tabla Impacto'!$C$11,K29='Tabla Impacto'!$D$11),"Leve",IF(OR(K29='Tabla Impacto'!$C$12,K29='Tabla Impacto'!$D$12),"Menor",IF(OR(K29='Tabla Impacto'!$C$13,K29='Tabla Impacto'!$D$13),"Moderado",IF(OR(K29='Tabla Impacto'!$C$14,K29='Tabla Impacto'!$D$14),"Mayor",IF(OR(K29='Tabla Impacto'!$C$15,K29='Tabla Impacto'!$D$15),"Catastrófico","")))))</f>
        <v/>
      </c>
      <c r="M29" s="16" t="str">
        <f t="shared" ref="M29:M31" ca="1" si="34">IF(L29="","",IF(L29="Leve",0.2,IF(L29="Menor",0.4,IF(L29="Moderado",0.6,IF(L29="Mayor",0.8,IF(L29="Catastrófico",1,))))))</f>
        <v/>
      </c>
      <c r="N29" s="17" t="str">
        <f t="shared" ref="N29:N31" ca="1" si="35">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5"/>
      <c r="P29" s="125"/>
      <c r="Q29" s="313" t="str">
        <f t="shared" si="0"/>
        <v/>
      </c>
      <c r="R29" s="314"/>
      <c r="S29" s="314"/>
      <c r="T29" s="7" t="str">
        <f t="shared" si="29"/>
        <v/>
      </c>
      <c r="U29" s="314"/>
      <c r="V29" s="314"/>
      <c r="W29" s="314"/>
      <c r="X29" s="8" t="str">
        <f t="shared" ref="X29:X31" si="36">IFERROR(IF(Q29="Probabilidad",(I29-(+I29*T29)),IF(Q29="Impacto",I29,"")),"")</f>
        <v/>
      </c>
      <c r="Y29" s="9" t="str">
        <f t="shared" si="2"/>
        <v/>
      </c>
      <c r="Z29" s="7" t="str">
        <f t="shared" si="3"/>
        <v/>
      </c>
      <c r="AA29" s="9" t="str">
        <f t="shared" si="4"/>
        <v/>
      </c>
      <c r="AB29" s="7" t="str">
        <f t="shared" ref="AB29:AB31" si="37">IFERROR(IF(Q29="Impacto",(M29-(+M29*T29)),IF(Q29="Probabilidad",M29,"")),"")</f>
        <v/>
      </c>
      <c r="AC29" s="10" t="str">
        <f t="shared" si="5"/>
        <v/>
      </c>
      <c r="AD29" s="18"/>
      <c r="AE29" s="314"/>
      <c r="AF29" s="11"/>
      <c r="AG29" s="11"/>
      <c r="AH29" s="12"/>
      <c r="AI29" s="12"/>
      <c r="AJ29" s="11"/>
      <c r="AK29" s="5"/>
    </row>
    <row r="30" spans="1:37" ht="16.5" hidden="1" customHeight="1" x14ac:dyDescent="0.25">
      <c r="A30" s="19"/>
      <c r="B30" s="122"/>
      <c r="C30" s="122"/>
      <c r="D30" s="122"/>
      <c r="E30" s="122"/>
      <c r="F30" s="122"/>
      <c r="G30" s="123"/>
      <c r="H30" s="15" t="str">
        <f t="shared" si="32"/>
        <v/>
      </c>
      <c r="I30" s="16" t="str">
        <f t="shared" si="33"/>
        <v/>
      </c>
      <c r="J30" s="319"/>
      <c r="K30" s="16">
        <f ca="1">IF(NOT(ISERROR(MATCH(J30,'Tabla Impacto'!$B$221:$B$223,0))),'Tabla Impacto'!$F$223&amp;"Por favor no seleccionar los criterios de impacto(Afectación Económica o presupuestal y Pérdida Reputacional)",J30)</f>
        <v>0</v>
      </c>
      <c r="L30" s="15" t="str">
        <f ca="1">IF(OR(K30='Tabla Impacto'!$C$11,K30='Tabla Impacto'!$D$11),"Leve",IF(OR(K30='Tabla Impacto'!$C$12,K30='Tabla Impacto'!$D$12),"Menor",IF(OR(K30='Tabla Impacto'!$C$13,K30='Tabla Impacto'!$D$13),"Moderado",IF(OR(K30='Tabla Impacto'!$C$14,K30='Tabla Impacto'!$D$14),"Mayor",IF(OR(K30='Tabla Impacto'!$C$15,K30='Tabla Impacto'!$D$15),"Catastrófico","")))))</f>
        <v/>
      </c>
      <c r="M30" s="16" t="str">
        <f t="shared" ca="1" si="34"/>
        <v/>
      </c>
      <c r="N30" s="17" t="str">
        <f t="shared" ca="1" si="35"/>
        <v/>
      </c>
      <c r="O30" s="5"/>
      <c r="P30" s="125"/>
      <c r="Q30" s="313" t="str">
        <f t="shared" si="0"/>
        <v/>
      </c>
      <c r="R30" s="314"/>
      <c r="S30" s="314"/>
      <c r="T30" s="7" t="str">
        <f t="shared" si="29"/>
        <v/>
      </c>
      <c r="U30" s="314"/>
      <c r="V30" s="314"/>
      <c r="W30" s="314"/>
      <c r="X30" s="8" t="str">
        <f t="shared" si="36"/>
        <v/>
      </c>
      <c r="Y30" s="9" t="str">
        <f t="shared" si="2"/>
        <v/>
      </c>
      <c r="Z30" s="7" t="str">
        <f t="shared" si="3"/>
        <v/>
      </c>
      <c r="AA30" s="9" t="str">
        <f t="shared" si="4"/>
        <v/>
      </c>
      <c r="AB30" s="7" t="str">
        <f t="shared" si="37"/>
        <v/>
      </c>
      <c r="AC30" s="10" t="str">
        <f t="shared" si="5"/>
        <v/>
      </c>
      <c r="AD30" s="18"/>
      <c r="AE30" s="314"/>
      <c r="AF30" s="11"/>
      <c r="AG30" s="11"/>
      <c r="AH30" s="12"/>
      <c r="AI30" s="12"/>
      <c r="AJ30" s="11"/>
      <c r="AK30" s="5"/>
    </row>
    <row r="31" spans="1:37" ht="16.5" customHeight="1" x14ac:dyDescent="0.25">
      <c r="A31" s="137">
        <v>4</v>
      </c>
      <c r="B31" s="141"/>
      <c r="C31" s="141"/>
      <c r="D31" s="141"/>
      <c r="E31" s="141"/>
      <c r="F31" s="141"/>
      <c r="G31" s="138"/>
      <c r="H31" s="135" t="str">
        <f t="shared" si="32"/>
        <v/>
      </c>
      <c r="I31" s="127" t="str">
        <f t="shared" si="33"/>
        <v/>
      </c>
      <c r="J31" s="316"/>
      <c r="K31" s="127">
        <f>IF(NOT(ISERROR(MATCH(J31,'[1]Tabla Impacto'!$B$221:$B$223,0))),'[1]Tabla Impacto'!$F$223&amp;"Por favor no seleccionar los criterios de impacto(Afectación Económica o presupuestal y Pérdida Reputacional)",J31)</f>
        <v>0</v>
      </c>
      <c r="L31" s="135" t="str">
        <f>IF(OR(K31='[1]Tabla Impacto'!$C$11,K31='[1]Tabla Impacto'!$D$11),"Leve",IF(OR(K31='[1]Tabla Impacto'!$C$12,K31='[1]Tabla Impacto'!$D$12),"Menor",IF(OR(K31='[1]Tabla Impacto'!$C$13,K31='[1]Tabla Impacto'!$D$13),"Moderado",IF(OR(K31='[1]Tabla Impacto'!$C$14,K31='[1]Tabla Impacto'!$D$14),"Mayor",IF(OR(K31='[1]Tabla Impacto'!$C$15,K31='[1]Tabla Impacto'!$D$15),"Catastrófico","")))))</f>
        <v/>
      </c>
      <c r="M31" s="127" t="str">
        <f t="shared" si="34"/>
        <v/>
      </c>
      <c r="N31" s="136" t="str">
        <f t="shared" si="35"/>
        <v/>
      </c>
      <c r="O31" s="5">
        <v>1</v>
      </c>
      <c r="P31" s="125"/>
      <c r="Q31" s="313" t="str">
        <f t="shared" si="0"/>
        <v/>
      </c>
      <c r="R31" s="314"/>
      <c r="S31" s="314"/>
      <c r="T31" s="7" t="str">
        <f t="shared" si="29"/>
        <v/>
      </c>
      <c r="U31" s="315"/>
      <c r="V31" s="315"/>
      <c r="W31" s="315"/>
      <c r="X31" s="8" t="str">
        <f t="shared" si="36"/>
        <v/>
      </c>
      <c r="Y31" s="9" t="str">
        <f t="shared" si="2"/>
        <v/>
      </c>
      <c r="Z31" s="7" t="str">
        <f t="shared" si="3"/>
        <v/>
      </c>
      <c r="AA31" s="9" t="str">
        <f t="shared" si="4"/>
        <v/>
      </c>
      <c r="AB31" s="7" t="str">
        <f t="shared" si="37"/>
        <v/>
      </c>
      <c r="AC31" s="10" t="str">
        <f t="shared" si="5"/>
        <v/>
      </c>
      <c r="AD31" s="188" t="b">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0</v>
      </c>
      <c r="AE31" s="325"/>
      <c r="AF31" s="11"/>
      <c r="AG31" s="11"/>
      <c r="AH31" s="12"/>
      <c r="AI31" s="12"/>
      <c r="AJ31" s="11"/>
      <c r="AK31" s="5"/>
    </row>
    <row r="32" spans="1:37" ht="16.5" customHeight="1" x14ac:dyDescent="0.25">
      <c r="A32" s="128"/>
      <c r="B32" s="139"/>
      <c r="C32" s="139"/>
      <c r="D32" s="139"/>
      <c r="E32" s="139"/>
      <c r="F32" s="139"/>
      <c r="G32" s="139"/>
      <c r="H32" s="128"/>
      <c r="I32" s="128"/>
      <c r="J32" s="139"/>
      <c r="K32" s="128"/>
      <c r="L32" s="128"/>
      <c r="M32" s="128"/>
      <c r="N32" s="128"/>
      <c r="O32" s="5">
        <v>2</v>
      </c>
      <c r="P32" s="125"/>
      <c r="Q32" s="313" t="str">
        <f t="shared" si="0"/>
        <v/>
      </c>
      <c r="R32" s="314"/>
      <c r="S32" s="314"/>
      <c r="T32" s="7" t="str">
        <f t="shared" si="29"/>
        <v/>
      </c>
      <c r="U32" s="315"/>
      <c r="V32" s="315"/>
      <c r="W32" s="315"/>
      <c r="X32" s="8" t="str">
        <f>IFERROR(IF(AND(Q31="Probabilidad",Q32="Probabilidad"),(Z31-(+Z31*T32)),IF(Q32="Probabilidad",(I31-(+I31*T32)),IF(Q32="Impacto",Z31,""))),"")</f>
        <v/>
      </c>
      <c r="Y32" s="9" t="str">
        <f t="shared" si="2"/>
        <v/>
      </c>
      <c r="Z32" s="7" t="str">
        <f t="shared" si="3"/>
        <v/>
      </c>
      <c r="AA32" s="9" t="str">
        <f t="shared" si="4"/>
        <v/>
      </c>
      <c r="AB32" s="7" t="str">
        <f>IFERROR(IF(AND(Q31="Impacto",Q32="Impacto"),(AB31-(+AB31*T32)),IF(Q32="Impacto",($M$16-(+$M$16*T32)),IF(Q32="Probabilidad",AB31,""))),"")</f>
        <v/>
      </c>
      <c r="AC32" s="10" t="str">
        <f t="shared" si="5"/>
        <v/>
      </c>
      <c r="AD32" s="189"/>
      <c r="AE32" s="139"/>
      <c r="AF32" s="11"/>
      <c r="AG32" s="11"/>
      <c r="AH32" s="12"/>
      <c r="AI32" s="12"/>
      <c r="AJ32" s="11"/>
      <c r="AK32" s="5"/>
    </row>
    <row r="33" spans="1:37" ht="16.5" customHeight="1" x14ac:dyDescent="0.25">
      <c r="A33" s="129"/>
      <c r="B33" s="140"/>
      <c r="C33" s="140"/>
      <c r="D33" s="140"/>
      <c r="E33" s="140"/>
      <c r="F33" s="140"/>
      <c r="G33" s="140"/>
      <c r="H33" s="129"/>
      <c r="I33" s="129"/>
      <c r="J33" s="140"/>
      <c r="K33" s="129"/>
      <c r="L33" s="129"/>
      <c r="M33" s="129"/>
      <c r="N33" s="129"/>
      <c r="O33" s="5">
        <v>3</v>
      </c>
      <c r="P33" s="125"/>
      <c r="Q33" s="313" t="str">
        <f t="shared" si="0"/>
        <v/>
      </c>
      <c r="R33" s="314"/>
      <c r="S33" s="314"/>
      <c r="T33" s="7" t="str">
        <f t="shared" si="29"/>
        <v/>
      </c>
      <c r="U33" s="315"/>
      <c r="V33" s="315"/>
      <c r="W33" s="315"/>
      <c r="X33" s="8" t="str">
        <f>IFERROR(IF(AND(Q32="Probabilidad",Q33="Probabilidad"),(Z32-(+Z32*T33)),IF(AND(Q32="Impacto",Q33="Probabilidad"),(Z31-(+Z31*T33)),IF(Q33="Impacto",Z32,""))),"")</f>
        <v/>
      </c>
      <c r="Y33" s="9" t="str">
        <f t="shared" si="2"/>
        <v/>
      </c>
      <c r="Z33" s="7" t="str">
        <f t="shared" si="3"/>
        <v/>
      </c>
      <c r="AA33" s="9" t="str">
        <f t="shared" si="4"/>
        <v/>
      </c>
      <c r="AB33" s="7" t="str">
        <f>IFERROR(IF(AND(Q32="Impacto",Q33="Impacto"),(AB32-(+AB32*T33)),IF(AND(Q32="Probabilidad",Q33="Impacto"),(AB31-(+AB31*T33)),IF(Q33="Probabilidad",AB32,""))),"")</f>
        <v/>
      </c>
      <c r="AC33" s="10" t="str">
        <f t="shared" si="5"/>
        <v/>
      </c>
      <c r="AD33" s="190"/>
      <c r="AE33" s="140"/>
      <c r="AF33" s="11"/>
      <c r="AG33" s="11"/>
      <c r="AH33" s="12"/>
      <c r="AI33" s="12"/>
      <c r="AJ33" s="11"/>
      <c r="AK33" s="5"/>
    </row>
    <row r="34" spans="1:37" ht="16.5" hidden="1" customHeight="1" x14ac:dyDescent="0.25">
      <c r="A34" s="19"/>
      <c r="B34" s="122"/>
      <c r="C34" s="122"/>
      <c r="D34" s="122"/>
      <c r="E34" s="122"/>
      <c r="F34" s="122"/>
      <c r="G34" s="123"/>
      <c r="H34" s="15" t="str">
        <f t="shared" ref="H34:H36" si="38">IF(G34&lt;=0,"",IF(G34&lt;=2,"Muy Baja",IF(G34&lt;=24,"Baja",IF(G34&lt;=500,"Media",IF(G34&lt;=5000,"Alta","Muy Alta")))))</f>
        <v/>
      </c>
      <c r="I34" s="16" t="str">
        <f t="shared" ref="I34:I36" si="39">IF(H34="","",IF(H34="Muy Baja",0.2,IF(H34="Baja",0.4,IF(H34="Media",0.6,IF(H34="Alta",0.8,IF(H34="Muy Alta",1,))))))</f>
        <v/>
      </c>
      <c r="J34" s="319"/>
      <c r="K34" s="16">
        <f ca="1">IF(NOT(ISERROR(MATCH(J34,'Tabla Impacto'!$B$221:$B$223,0))),'Tabla Impacto'!$F$223&amp;"Por favor no seleccionar los criterios de impacto(Afectación Económica o presupuestal y Pérdida Reputacional)",J34)</f>
        <v>0</v>
      </c>
      <c r="L34" s="15" t="str">
        <f ca="1">IF(OR(K34='Tabla Impacto'!$C$11,K34='Tabla Impacto'!$D$11),"Leve",IF(OR(K34='Tabla Impacto'!$C$12,K34='Tabla Impacto'!$D$12),"Menor",IF(OR(K34='Tabla Impacto'!$C$13,K34='Tabla Impacto'!$D$13),"Moderado",IF(OR(K34='Tabla Impacto'!$C$14,K34='Tabla Impacto'!$D$14),"Mayor",IF(OR(K34='Tabla Impacto'!$C$15,K34='Tabla Impacto'!$D$15),"Catastrófico","")))))</f>
        <v/>
      </c>
      <c r="M34" s="16" t="str">
        <f t="shared" ref="M34:M36" ca="1" si="40">IF(L34="","",IF(L34="Leve",0.2,IF(L34="Menor",0.4,IF(L34="Moderado",0.6,IF(L34="Mayor",0.8,IF(L34="Catastrófico",1,))))))</f>
        <v/>
      </c>
      <c r="N34" s="17" t="str">
        <f t="shared" ref="N34:N36" ca="1" si="4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5"/>
      <c r="P34" s="125"/>
      <c r="Q34" s="313" t="str">
        <f t="shared" si="0"/>
        <v/>
      </c>
      <c r="R34" s="314"/>
      <c r="S34" s="314"/>
      <c r="T34" s="7" t="str">
        <f t="shared" si="29"/>
        <v/>
      </c>
      <c r="U34" s="314"/>
      <c r="V34" s="314"/>
      <c r="W34" s="314"/>
      <c r="X34" s="8" t="str">
        <f t="shared" ref="X34:X36" si="42">IFERROR(IF(Q34="Probabilidad",(I34-(+I34*T34)),IF(Q34="Impacto",I34,"")),"")</f>
        <v/>
      </c>
      <c r="Y34" s="9" t="str">
        <f t="shared" si="2"/>
        <v/>
      </c>
      <c r="Z34" s="7" t="str">
        <f t="shared" si="3"/>
        <v/>
      </c>
      <c r="AA34" s="9" t="str">
        <f t="shared" si="4"/>
        <v/>
      </c>
      <c r="AB34" s="7" t="str">
        <f t="shared" ref="AB34:AB36" si="43">IFERROR(IF(Q34="Impacto",(M34-(+M34*T34)),IF(Q34="Probabilidad",M34,"")),"")</f>
        <v/>
      </c>
      <c r="AC34" s="10" t="str">
        <f t="shared" si="5"/>
        <v/>
      </c>
      <c r="AD34" s="18"/>
      <c r="AE34" s="314"/>
      <c r="AF34" s="11"/>
      <c r="AG34" s="11"/>
      <c r="AH34" s="12"/>
      <c r="AI34" s="12"/>
      <c r="AJ34" s="11"/>
      <c r="AK34" s="5"/>
    </row>
    <row r="35" spans="1:37" ht="16.5" hidden="1" customHeight="1" x14ac:dyDescent="0.25">
      <c r="A35" s="19"/>
      <c r="B35" s="122"/>
      <c r="C35" s="122"/>
      <c r="D35" s="122"/>
      <c r="E35" s="122"/>
      <c r="F35" s="122"/>
      <c r="G35" s="123"/>
      <c r="H35" s="15" t="str">
        <f t="shared" si="38"/>
        <v/>
      </c>
      <c r="I35" s="16" t="str">
        <f t="shared" si="39"/>
        <v/>
      </c>
      <c r="J35" s="319"/>
      <c r="K35" s="16">
        <f ca="1">IF(NOT(ISERROR(MATCH(J35,'Tabla Impacto'!$B$221:$B$223,0))),'Tabla Impacto'!$F$223&amp;"Por favor no seleccionar los criterios de impacto(Afectación Económica o presupuestal y Pérdida Reputacional)",J35)</f>
        <v>0</v>
      </c>
      <c r="L35" s="15" t="str">
        <f ca="1">IF(OR(K35='Tabla Impacto'!$C$11,K35='Tabla Impacto'!$D$11),"Leve",IF(OR(K35='Tabla Impacto'!$C$12,K35='Tabla Impacto'!$D$12),"Menor",IF(OR(K35='Tabla Impacto'!$C$13,K35='Tabla Impacto'!$D$13),"Moderado",IF(OR(K35='Tabla Impacto'!$C$14,K35='Tabla Impacto'!$D$14),"Mayor",IF(OR(K35='Tabla Impacto'!$C$15,K35='Tabla Impacto'!$D$15),"Catastrófico","")))))</f>
        <v/>
      </c>
      <c r="M35" s="16" t="str">
        <f t="shared" ca="1" si="40"/>
        <v/>
      </c>
      <c r="N35" s="17" t="str">
        <f t="shared" ca="1" si="41"/>
        <v/>
      </c>
      <c r="O35" s="5"/>
      <c r="P35" s="125"/>
      <c r="Q35" s="313" t="str">
        <f t="shared" si="0"/>
        <v/>
      </c>
      <c r="R35" s="314"/>
      <c r="S35" s="314"/>
      <c r="T35" s="7" t="str">
        <f t="shared" si="29"/>
        <v/>
      </c>
      <c r="U35" s="314"/>
      <c r="V35" s="314"/>
      <c r="W35" s="314"/>
      <c r="X35" s="8" t="str">
        <f t="shared" si="42"/>
        <v/>
      </c>
      <c r="Y35" s="9" t="str">
        <f t="shared" si="2"/>
        <v/>
      </c>
      <c r="Z35" s="7" t="str">
        <f t="shared" si="3"/>
        <v/>
      </c>
      <c r="AA35" s="9" t="str">
        <f t="shared" si="4"/>
        <v/>
      </c>
      <c r="AB35" s="7" t="str">
        <f t="shared" si="43"/>
        <v/>
      </c>
      <c r="AC35" s="10" t="str">
        <f t="shared" si="5"/>
        <v/>
      </c>
      <c r="AD35" s="18"/>
      <c r="AE35" s="314"/>
      <c r="AF35" s="11"/>
      <c r="AG35" s="11"/>
      <c r="AH35" s="12"/>
      <c r="AI35" s="12"/>
      <c r="AJ35" s="11"/>
      <c r="AK35" s="5"/>
    </row>
    <row r="36" spans="1:37" ht="16.5" customHeight="1" x14ac:dyDescent="0.25">
      <c r="A36" s="137">
        <v>5</v>
      </c>
      <c r="B36" s="141"/>
      <c r="C36" s="141"/>
      <c r="D36" s="141"/>
      <c r="E36" s="141"/>
      <c r="F36" s="141"/>
      <c r="G36" s="138"/>
      <c r="H36" s="135" t="str">
        <f t="shared" si="38"/>
        <v/>
      </c>
      <c r="I36" s="127" t="str">
        <f t="shared" si="39"/>
        <v/>
      </c>
      <c r="J36" s="316"/>
      <c r="K36" s="127">
        <f>IF(NOT(ISERROR(MATCH(J36,'[1]Tabla Impacto'!$B$221:$B$223,0))),'[1]Tabla Impacto'!$F$223&amp;"Por favor no seleccionar los criterios de impacto(Afectación Económica o presupuestal y Pérdida Reputacional)",J36)</f>
        <v>0</v>
      </c>
      <c r="L36" s="135" t="str">
        <f>IF(OR(K36='[1]Tabla Impacto'!$C$11,K36='[1]Tabla Impacto'!$D$11),"Leve",IF(OR(K36='[1]Tabla Impacto'!$C$12,K36='[1]Tabla Impacto'!$D$12),"Menor",IF(OR(K36='[1]Tabla Impacto'!$C$13,K36='[1]Tabla Impacto'!$D$13),"Moderado",IF(OR(K36='[1]Tabla Impacto'!$C$14,K36='[1]Tabla Impacto'!$D$14),"Mayor",IF(OR(K36='[1]Tabla Impacto'!$C$15,K36='[1]Tabla Impacto'!$D$15),"Catastrófico","")))))</f>
        <v/>
      </c>
      <c r="M36" s="127" t="str">
        <f t="shared" si="40"/>
        <v/>
      </c>
      <c r="N36" s="136" t="str">
        <f t="shared" si="41"/>
        <v/>
      </c>
      <c r="O36" s="5">
        <v>1</v>
      </c>
      <c r="P36" s="125"/>
      <c r="Q36" s="313" t="str">
        <f t="shared" si="0"/>
        <v/>
      </c>
      <c r="R36" s="314"/>
      <c r="S36" s="314"/>
      <c r="T36" s="7" t="str">
        <f t="shared" si="29"/>
        <v/>
      </c>
      <c r="U36" s="315"/>
      <c r="V36" s="315"/>
      <c r="W36" s="315"/>
      <c r="X36" s="8" t="str">
        <f t="shared" si="42"/>
        <v/>
      </c>
      <c r="Y36" s="9" t="str">
        <f t="shared" si="2"/>
        <v/>
      </c>
      <c r="Z36" s="7" t="str">
        <f t="shared" si="3"/>
        <v/>
      </c>
      <c r="AA36" s="9" t="str">
        <f t="shared" si="4"/>
        <v/>
      </c>
      <c r="AB36" s="7" t="str">
        <f t="shared" si="43"/>
        <v/>
      </c>
      <c r="AC36" s="10" t="str">
        <f t="shared" si="5"/>
        <v/>
      </c>
      <c r="AD36" s="188" t="b">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0</v>
      </c>
      <c r="AE36" s="325"/>
      <c r="AF36" s="11"/>
      <c r="AG36" s="11"/>
      <c r="AH36" s="12"/>
      <c r="AI36" s="12"/>
      <c r="AJ36" s="11"/>
      <c r="AK36" s="5"/>
    </row>
    <row r="37" spans="1:37" ht="16.5" customHeight="1" x14ac:dyDescent="0.25">
      <c r="A37" s="128"/>
      <c r="B37" s="139"/>
      <c r="C37" s="139"/>
      <c r="D37" s="139"/>
      <c r="E37" s="139"/>
      <c r="F37" s="139"/>
      <c r="G37" s="139"/>
      <c r="H37" s="128"/>
      <c r="I37" s="128"/>
      <c r="J37" s="139"/>
      <c r="K37" s="128"/>
      <c r="L37" s="128"/>
      <c r="M37" s="128"/>
      <c r="N37" s="128"/>
      <c r="O37" s="5">
        <v>2</v>
      </c>
      <c r="P37" s="125"/>
      <c r="Q37" s="313" t="str">
        <f t="shared" si="0"/>
        <v/>
      </c>
      <c r="R37" s="314"/>
      <c r="S37" s="314"/>
      <c r="T37" s="7" t="str">
        <f t="shared" si="29"/>
        <v/>
      </c>
      <c r="U37" s="315"/>
      <c r="V37" s="315"/>
      <c r="W37" s="315"/>
      <c r="X37" s="8" t="str">
        <f>IFERROR(IF(AND(Q36="Probabilidad",Q37="Probabilidad"),(Z36-(+Z36*T37)),IF(Q37="Probabilidad",(I36-(+I36*T37)),IF(Q37="Impacto",Z36,""))),"")</f>
        <v/>
      </c>
      <c r="Y37" s="9" t="str">
        <f t="shared" si="2"/>
        <v/>
      </c>
      <c r="Z37" s="7" t="str">
        <f t="shared" si="3"/>
        <v/>
      </c>
      <c r="AA37" s="9" t="str">
        <f t="shared" si="4"/>
        <v/>
      </c>
      <c r="AB37" s="7" t="str">
        <f>IFERROR(IF(AND(Q36="Impacto",Q37="Impacto"),(AB36-(+AB36*T37)),IF(Q37="Impacto",($M$16-(+$M$16*T37)),IF(Q37="Probabilidad",AB36,""))),"")</f>
        <v/>
      </c>
      <c r="AC37" s="10" t="str">
        <f t="shared" si="5"/>
        <v/>
      </c>
      <c r="AD37" s="189"/>
      <c r="AE37" s="139"/>
      <c r="AF37" s="11"/>
      <c r="AG37" s="11"/>
      <c r="AH37" s="12"/>
      <c r="AI37" s="12"/>
      <c r="AJ37" s="11"/>
      <c r="AK37" s="5"/>
    </row>
    <row r="38" spans="1:37" ht="16.5" customHeight="1" x14ac:dyDescent="0.25">
      <c r="A38" s="129"/>
      <c r="B38" s="140"/>
      <c r="C38" s="140"/>
      <c r="D38" s="140"/>
      <c r="E38" s="140"/>
      <c r="F38" s="140"/>
      <c r="G38" s="140"/>
      <c r="H38" s="129"/>
      <c r="I38" s="129"/>
      <c r="J38" s="140"/>
      <c r="K38" s="129"/>
      <c r="L38" s="129"/>
      <c r="M38" s="129"/>
      <c r="N38" s="129"/>
      <c r="O38" s="5">
        <v>3</v>
      </c>
      <c r="P38" s="125"/>
      <c r="Q38" s="313" t="str">
        <f t="shared" si="0"/>
        <v/>
      </c>
      <c r="R38" s="314"/>
      <c r="S38" s="314"/>
      <c r="T38" s="7" t="str">
        <f t="shared" si="29"/>
        <v/>
      </c>
      <c r="U38" s="315"/>
      <c r="V38" s="315"/>
      <c r="W38" s="315"/>
      <c r="X38" s="8" t="str">
        <f>IFERROR(IF(AND(Q37="Probabilidad",Q38="Probabilidad"),(Z37-(+Z37*T38)),IF(AND(Q37="Impacto",Q38="Probabilidad"),(Z36-(+Z36*T38)),IF(Q38="Impacto",Z37,""))),"")</f>
        <v/>
      </c>
      <c r="Y38" s="9" t="str">
        <f t="shared" si="2"/>
        <v/>
      </c>
      <c r="Z38" s="7" t="str">
        <f t="shared" si="3"/>
        <v/>
      </c>
      <c r="AA38" s="9" t="str">
        <f t="shared" si="4"/>
        <v/>
      </c>
      <c r="AB38" s="7" t="str">
        <f>IFERROR(IF(AND(Q37="Impacto",Q38="Impacto"),(AB37-(+AB37*T38)),IF(AND(Q37="Probabilidad",Q38="Impacto"),(AB36-(+AB36*T38)),IF(Q38="Probabilidad",AB37,""))),"")</f>
        <v/>
      </c>
      <c r="AC38" s="10" t="str">
        <f t="shared" si="5"/>
        <v/>
      </c>
      <c r="AD38" s="190"/>
      <c r="AE38" s="140"/>
      <c r="AF38" s="11"/>
      <c r="AG38" s="11"/>
      <c r="AH38" s="12"/>
      <c r="AI38" s="12"/>
      <c r="AJ38" s="11"/>
      <c r="AK38" s="5"/>
    </row>
    <row r="39" spans="1:37" ht="16.5" hidden="1" customHeight="1" x14ac:dyDescent="0.25">
      <c r="A39" s="19"/>
      <c r="B39" s="122"/>
      <c r="C39" s="122"/>
      <c r="D39" s="122"/>
      <c r="E39" s="122"/>
      <c r="F39" s="122"/>
      <c r="G39" s="123"/>
      <c r="H39" s="15" t="str">
        <f t="shared" ref="H39:H41" si="44">IF(G39&lt;=0,"",IF(G39&lt;=2,"Muy Baja",IF(G39&lt;=24,"Baja",IF(G39&lt;=500,"Media",IF(G39&lt;=5000,"Alta","Muy Alta")))))</f>
        <v/>
      </c>
      <c r="I39" s="16" t="str">
        <f t="shared" ref="I39:I41" si="45">IF(H39="","",IF(H39="Muy Baja",0.2,IF(H39="Baja",0.4,IF(H39="Media",0.6,IF(H39="Alta",0.8,IF(H39="Muy Alta",1,))))))</f>
        <v/>
      </c>
      <c r="J39" s="319"/>
      <c r="K39" s="16">
        <f ca="1">IF(NOT(ISERROR(MATCH(J39,'Tabla Impacto'!$B$221:$B$223,0))),'Tabla Impacto'!$F$223&amp;"Por favor no seleccionar los criterios de impacto(Afectación Económica o presupuestal y Pérdida Reputacional)",J39)</f>
        <v>0</v>
      </c>
      <c r="L39" s="15" t="str">
        <f ca="1">IF(OR(K39='Tabla Impacto'!$C$11,K39='Tabla Impacto'!$D$11),"Leve",IF(OR(K39='Tabla Impacto'!$C$12,K39='Tabla Impacto'!$D$12),"Menor",IF(OR(K39='Tabla Impacto'!$C$13,K39='Tabla Impacto'!$D$13),"Moderado",IF(OR(K39='Tabla Impacto'!$C$14,K39='Tabla Impacto'!$D$14),"Mayor",IF(OR(K39='Tabla Impacto'!$C$15,K39='Tabla Impacto'!$D$15),"Catastrófico","")))))</f>
        <v/>
      </c>
      <c r="M39" s="16" t="str">
        <f t="shared" ref="M39:M41" ca="1" si="46">IF(L39="","",IF(L39="Leve",0.2,IF(L39="Menor",0.4,IF(L39="Moderado",0.6,IF(L39="Mayor",0.8,IF(L39="Catastrófico",1,))))))</f>
        <v/>
      </c>
      <c r="N39" s="17" t="str">
        <f t="shared" ref="N39:N41" ca="1" si="47">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5"/>
      <c r="P39" s="125"/>
      <c r="Q39" s="313" t="str">
        <f t="shared" si="0"/>
        <v/>
      </c>
      <c r="R39" s="314"/>
      <c r="S39" s="314"/>
      <c r="T39" s="7" t="str">
        <f t="shared" si="29"/>
        <v/>
      </c>
      <c r="U39" s="314"/>
      <c r="V39" s="314"/>
      <c r="W39" s="314"/>
      <c r="X39" s="8" t="str">
        <f t="shared" ref="X39:X41" si="48">IFERROR(IF(Q39="Probabilidad",(I39-(+I39*T39)),IF(Q39="Impacto",I39,"")),"")</f>
        <v/>
      </c>
      <c r="Y39" s="9" t="str">
        <f t="shared" si="2"/>
        <v/>
      </c>
      <c r="Z39" s="7" t="str">
        <f t="shared" si="3"/>
        <v/>
      </c>
      <c r="AA39" s="9" t="str">
        <f t="shared" si="4"/>
        <v/>
      </c>
      <c r="AB39" s="7" t="str">
        <f t="shared" ref="AB39:AB41" si="49">IFERROR(IF(Q39="Impacto",(M39-(+M39*T39)),IF(Q39="Probabilidad",M39,"")),"")</f>
        <v/>
      </c>
      <c r="AC39" s="10" t="str">
        <f t="shared" si="5"/>
        <v/>
      </c>
      <c r="AD39" s="18"/>
      <c r="AE39" s="314"/>
      <c r="AF39" s="11"/>
      <c r="AG39" s="11"/>
      <c r="AH39" s="12"/>
      <c r="AI39" s="12"/>
      <c r="AJ39" s="11"/>
      <c r="AK39" s="5"/>
    </row>
    <row r="40" spans="1:37" ht="16.5" hidden="1" customHeight="1" x14ac:dyDescent="0.25">
      <c r="A40" s="19"/>
      <c r="B40" s="122"/>
      <c r="C40" s="122"/>
      <c r="D40" s="122"/>
      <c r="E40" s="122"/>
      <c r="F40" s="122"/>
      <c r="G40" s="123"/>
      <c r="H40" s="15" t="str">
        <f t="shared" si="44"/>
        <v/>
      </c>
      <c r="I40" s="16" t="str">
        <f t="shared" si="45"/>
        <v/>
      </c>
      <c r="J40" s="319"/>
      <c r="K40" s="16">
        <f ca="1">IF(NOT(ISERROR(MATCH(J40,'Tabla Impacto'!$B$221:$B$223,0))),'Tabla Impacto'!$F$223&amp;"Por favor no seleccionar los criterios de impacto(Afectación Económica o presupuestal y Pérdida Reputacional)",J40)</f>
        <v>0</v>
      </c>
      <c r="L40" s="15" t="str">
        <f ca="1">IF(OR(K40='Tabla Impacto'!$C$11,K40='Tabla Impacto'!$D$11),"Leve",IF(OR(K40='Tabla Impacto'!$C$12,K40='Tabla Impacto'!$D$12),"Menor",IF(OR(K40='Tabla Impacto'!$C$13,K40='Tabla Impacto'!$D$13),"Moderado",IF(OR(K40='Tabla Impacto'!$C$14,K40='Tabla Impacto'!$D$14),"Mayor",IF(OR(K40='Tabla Impacto'!$C$15,K40='Tabla Impacto'!$D$15),"Catastrófico","")))))</f>
        <v/>
      </c>
      <c r="M40" s="16" t="str">
        <f t="shared" ca="1" si="46"/>
        <v/>
      </c>
      <c r="N40" s="17" t="str">
        <f t="shared" ca="1" si="47"/>
        <v/>
      </c>
      <c r="O40" s="5"/>
      <c r="P40" s="125"/>
      <c r="Q40" s="313" t="str">
        <f t="shared" si="0"/>
        <v/>
      </c>
      <c r="R40" s="314"/>
      <c r="S40" s="314"/>
      <c r="T40" s="7" t="str">
        <f t="shared" si="29"/>
        <v/>
      </c>
      <c r="U40" s="314"/>
      <c r="V40" s="314"/>
      <c r="W40" s="314"/>
      <c r="X40" s="8" t="str">
        <f t="shared" si="48"/>
        <v/>
      </c>
      <c r="Y40" s="9" t="str">
        <f t="shared" si="2"/>
        <v/>
      </c>
      <c r="Z40" s="7" t="str">
        <f t="shared" si="3"/>
        <v/>
      </c>
      <c r="AA40" s="9" t="str">
        <f t="shared" si="4"/>
        <v/>
      </c>
      <c r="AB40" s="7" t="str">
        <f t="shared" si="49"/>
        <v/>
      </c>
      <c r="AC40" s="10" t="str">
        <f t="shared" si="5"/>
        <v/>
      </c>
      <c r="AD40" s="18"/>
      <c r="AE40" s="314"/>
      <c r="AF40" s="11"/>
      <c r="AG40" s="11"/>
      <c r="AH40" s="12"/>
      <c r="AI40" s="12"/>
      <c r="AJ40" s="11"/>
      <c r="AK40" s="5"/>
    </row>
    <row r="41" spans="1:37" ht="16.5" customHeight="1" x14ac:dyDescent="0.25">
      <c r="A41" s="137">
        <v>6</v>
      </c>
      <c r="B41" s="141"/>
      <c r="C41" s="141"/>
      <c r="D41" s="141"/>
      <c r="E41" s="141"/>
      <c r="F41" s="141"/>
      <c r="G41" s="138"/>
      <c r="H41" s="135" t="str">
        <f t="shared" si="44"/>
        <v/>
      </c>
      <c r="I41" s="127" t="str">
        <f t="shared" si="45"/>
        <v/>
      </c>
      <c r="J41" s="316"/>
      <c r="K41" s="127">
        <f>IF(NOT(ISERROR(MATCH(J41,'[1]Tabla Impacto'!$B$221:$B$223,0))),'[1]Tabla Impacto'!$F$223&amp;"Por favor no seleccionar los criterios de impacto(Afectación Económica o presupuestal y Pérdida Reputacional)",J41)</f>
        <v>0</v>
      </c>
      <c r="L41" s="135" t="str">
        <f>IF(OR(K41='[1]Tabla Impacto'!$C$11,K41='[1]Tabla Impacto'!$D$11),"Leve",IF(OR(K41='[1]Tabla Impacto'!$C$12,K41='[1]Tabla Impacto'!$D$12),"Menor",IF(OR(K41='[1]Tabla Impacto'!$C$13,K41='[1]Tabla Impacto'!$D$13),"Moderado",IF(OR(K41='[1]Tabla Impacto'!$C$14,K41='[1]Tabla Impacto'!$D$14),"Mayor",IF(OR(K41='[1]Tabla Impacto'!$C$15,K41='[1]Tabla Impacto'!$D$15),"Catastrófico","")))))</f>
        <v/>
      </c>
      <c r="M41" s="127" t="str">
        <f t="shared" si="46"/>
        <v/>
      </c>
      <c r="N41" s="136" t="str">
        <f t="shared" si="47"/>
        <v/>
      </c>
      <c r="O41" s="5">
        <v>1</v>
      </c>
      <c r="P41" s="125"/>
      <c r="Q41" s="313" t="str">
        <f t="shared" si="0"/>
        <v/>
      </c>
      <c r="R41" s="314"/>
      <c r="S41" s="314"/>
      <c r="T41" s="7" t="str">
        <f t="shared" si="29"/>
        <v/>
      </c>
      <c r="U41" s="315"/>
      <c r="V41" s="315"/>
      <c r="W41" s="315"/>
      <c r="X41" s="8" t="str">
        <f t="shared" si="48"/>
        <v/>
      </c>
      <c r="Y41" s="9" t="str">
        <f t="shared" si="2"/>
        <v/>
      </c>
      <c r="Z41" s="7" t="str">
        <f t="shared" si="3"/>
        <v/>
      </c>
      <c r="AA41" s="9" t="str">
        <f t="shared" si="4"/>
        <v/>
      </c>
      <c r="AB41" s="7" t="str">
        <f t="shared" si="49"/>
        <v/>
      </c>
      <c r="AC41" s="10" t="str">
        <f t="shared" si="5"/>
        <v/>
      </c>
      <c r="AD41" s="188" t="b">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0</v>
      </c>
      <c r="AE41" s="325"/>
      <c r="AF41" s="11"/>
      <c r="AG41" s="11"/>
      <c r="AH41" s="12"/>
      <c r="AI41" s="12"/>
      <c r="AJ41" s="11"/>
      <c r="AK41" s="5"/>
    </row>
    <row r="42" spans="1:37" ht="16.5" customHeight="1" x14ac:dyDescent="0.25">
      <c r="A42" s="128"/>
      <c r="B42" s="139"/>
      <c r="C42" s="139"/>
      <c r="D42" s="139"/>
      <c r="E42" s="139"/>
      <c r="F42" s="139"/>
      <c r="G42" s="139"/>
      <c r="H42" s="128"/>
      <c r="I42" s="128"/>
      <c r="J42" s="139"/>
      <c r="K42" s="128"/>
      <c r="L42" s="128"/>
      <c r="M42" s="128"/>
      <c r="N42" s="128"/>
      <c r="O42" s="5">
        <v>2</v>
      </c>
      <c r="P42" s="125"/>
      <c r="Q42" s="313" t="str">
        <f t="shared" si="0"/>
        <v/>
      </c>
      <c r="R42" s="314"/>
      <c r="S42" s="314"/>
      <c r="T42" s="7" t="str">
        <f t="shared" si="29"/>
        <v/>
      </c>
      <c r="U42" s="315"/>
      <c r="V42" s="315"/>
      <c r="W42" s="315"/>
      <c r="X42" s="8" t="str">
        <f>IFERROR(IF(AND(Q41="Probabilidad",Q42="Probabilidad"),(Z41-(+Z41*T42)),IF(Q42="Probabilidad",(I41-(+I41*T42)),IF(Q42="Impacto",Z41,""))),"")</f>
        <v/>
      </c>
      <c r="Y42" s="9" t="str">
        <f t="shared" si="2"/>
        <v/>
      </c>
      <c r="Z42" s="7" t="str">
        <f t="shared" si="3"/>
        <v/>
      </c>
      <c r="AA42" s="9" t="str">
        <f t="shared" si="4"/>
        <v/>
      </c>
      <c r="AB42" s="7" t="str">
        <f>IFERROR(IF(AND(Q41="Impacto",Q42="Impacto"),(AB41-(+AB41*T42)),IF(Q42="Impacto",($M$16-(+$M$16*T42)),IF(Q42="Probabilidad",AB41,""))),"")</f>
        <v/>
      </c>
      <c r="AC42" s="10" t="str">
        <f t="shared" si="5"/>
        <v/>
      </c>
      <c r="AD42" s="189"/>
      <c r="AE42" s="139"/>
      <c r="AF42" s="11"/>
      <c r="AG42" s="11"/>
      <c r="AH42" s="12"/>
      <c r="AI42" s="12"/>
      <c r="AJ42" s="11"/>
      <c r="AK42" s="5"/>
    </row>
    <row r="43" spans="1:37" ht="16.5" customHeight="1" x14ac:dyDescent="0.25">
      <c r="A43" s="129"/>
      <c r="B43" s="140"/>
      <c r="C43" s="140"/>
      <c r="D43" s="140"/>
      <c r="E43" s="140"/>
      <c r="F43" s="140"/>
      <c r="G43" s="140"/>
      <c r="H43" s="129"/>
      <c r="I43" s="129"/>
      <c r="J43" s="140"/>
      <c r="K43" s="129"/>
      <c r="L43" s="129"/>
      <c r="M43" s="129"/>
      <c r="N43" s="129"/>
      <c r="O43" s="5">
        <v>3</v>
      </c>
      <c r="P43" s="125"/>
      <c r="Q43" s="313" t="str">
        <f t="shared" si="0"/>
        <v/>
      </c>
      <c r="R43" s="314"/>
      <c r="S43" s="314"/>
      <c r="T43" s="7" t="str">
        <f t="shared" si="29"/>
        <v/>
      </c>
      <c r="U43" s="315"/>
      <c r="V43" s="315"/>
      <c r="W43" s="315"/>
      <c r="X43" s="8" t="str">
        <f>IFERROR(IF(AND(Q42="Probabilidad",Q43="Probabilidad"),(Z42-(+Z42*T43)),IF(AND(Q42="Impacto",Q43="Probabilidad"),(Z41-(+Z41*T43)),IF(Q43="Impacto",Z42,""))),"")</f>
        <v/>
      </c>
      <c r="Y43" s="9" t="str">
        <f t="shared" si="2"/>
        <v/>
      </c>
      <c r="Z43" s="7" t="str">
        <f t="shared" si="3"/>
        <v/>
      </c>
      <c r="AA43" s="9" t="str">
        <f t="shared" si="4"/>
        <v/>
      </c>
      <c r="AB43" s="7" t="str">
        <f>IFERROR(IF(AND(Q42="Impacto",Q43="Impacto"),(AB42-(+AB42*T43)),IF(AND(Q42="Probabilidad",Q43="Impacto"),(AB41-(+AB41*T43)),IF(Q43="Probabilidad",AB42,""))),"")</f>
        <v/>
      </c>
      <c r="AC43" s="10" t="str">
        <f t="shared" si="5"/>
        <v/>
      </c>
      <c r="AD43" s="190"/>
      <c r="AE43" s="140"/>
      <c r="AF43" s="11"/>
      <c r="AG43" s="11"/>
      <c r="AH43" s="12"/>
      <c r="AI43" s="12"/>
      <c r="AJ43" s="11"/>
      <c r="AK43" s="5"/>
    </row>
    <row r="44" spans="1:37" ht="16.5" hidden="1" customHeight="1" x14ac:dyDescent="0.25">
      <c r="A44" s="19"/>
      <c r="B44" s="13"/>
      <c r="C44" s="13"/>
      <c r="D44" s="13"/>
      <c r="E44" s="13"/>
      <c r="F44" s="13"/>
      <c r="G44" s="14"/>
      <c r="H44" s="15" t="str">
        <f t="shared" ref="H44:H45" si="50">IF(G44&lt;=0,"",IF(G44&lt;=2,"Muy Baja",IF(G44&lt;=24,"Baja",IF(G44&lt;=500,"Media",IF(G44&lt;=5000,"Alta","Muy Alta")))))</f>
        <v/>
      </c>
      <c r="I44" s="16" t="str">
        <f t="shared" ref="I44:I45" si="51">IF(H44="","",IF(H44="Muy Baja",0.2,IF(H44="Baja",0.4,IF(H44="Media",0.6,IF(H44="Alta",0.8,IF(H44="Muy Alta",1,))))))</f>
        <v/>
      </c>
      <c r="J44" s="16"/>
      <c r="K44" s="16">
        <f ca="1">IF(NOT(ISERROR(MATCH(J44,'Tabla Impacto'!$B$221:$B$223,0))),'Tabla Impacto'!$F$223&amp;"Por favor no seleccionar los criterios de impacto(Afectación Económica o presupuestal y Pérdida Reputacional)",J44)</f>
        <v>0</v>
      </c>
      <c r="L44" s="15" t="str">
        <f ca="1">IF(OR(K44='Tabla Impacto'!$C$11,K44='Tabla Impacto'!$D$11),"Leve",IF(OR(K44='Tabla Impacto'!$C$12,K44='Tabla Impacto'!$D$12),"Menor",IF(OR(K44='Tabla Impacto'!$C$13,K44='Tabla Impacto'!$D$13),"Moderado",IF(OR(K44='Tabla Impacto'!$C$14,K44='Tabla Impacto'!$D$14),"Mayor",IF(OR(K44='Tabla Impacto'!$C$15,K44='Tabla Impacto'!$D$15),"Catastrófico","")))))</f>
        <v/>
      </c>
      <c r="M44" s="16" t="str">
        <f t="shared" ref="M44:M45" ca="1" si="52">IF(L44="","",IF(L44="Leve",0.2,IF(L44="Menor",0.4,IF(L44="Moderado",0.6,IF(L44="Mayor",0.8,IF(L44="Catastrófico",1,))))))</f>
        <v/>
      </c>
      <c r="N44" s="17" t="str">
        <f t="shared" ref="N44:N45" ca="1" si="53">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5"/>
      <c r="P44" s="11"/>
      <c r="Q44" s="5"/>
      <c r="R44" s="6"/>
      <c r="S44" s="6"/>
      <c r="T44" s="7" t="str">
        <f t="shared" si="29"/>
        <v/>
      </c>
      <c r="U44" s="6"/>
      <c r="V44" s="6"/>
      <c r="W44" s="6"/>
      <c r="X44" s="8" t="str">
        <f t="shared" ref="X44:X45" si="54">IFERROR(IF(Q44="Probabilidad",(I44-(+I44*T44)),IF(Q44="Impacto",I44,"")),"")</f>
        <v/>
      </c>
      <c r="Y44" s="9" t="str">
        <f t="shared" si="2"/>
        <v/>
      </c>
      <c r="Z44" s="7" t="str">
        <f t="shared" si="3"/>
        <v/>
      </c>
      <c r="AA44" s="9" t="str">
        <f t="shared" si="4"/>
        <v/>
      </c>
      <c r="AB44" s="7" t="str">
        <f t="shared" ref="AB44:AB45" si="55">IFERROR(IF(Q44="Impacto",(M44-(+M44*T44)),IF(Q44="Probabilidad",M44,"")),"")</f>
        <v/>
      </c>
      <c r="AC44" s="10" t="str">
        <f t="shared" si="5"/>
        <v/>
      </c>
      <c r="AD44" s="18"/>
      <c r="AE44" s="6"/>
      <c r="AF44" s="11"/>
      <c r="AG44" s="11"/>
      <c r="AH44" s="12"/>
      <c r="AI44" s="12"/>
      <c r="AJ44" s="11"/>
      <c r="AK44" s="5"/>
    </row>
    <row r="45" spans="1:37" ht="16.5" hidden="1" customHeight="1" x14ac:dyDescent="0.25">
      <c r="A45" s="19"/>
      <c r="B45" s="13"/>
      <c r="C45" s="13"/>
      <c r="D45" s="13"/>
      <c r="E45" s="13"/>
      <c r="F45" s="13"/>
      <c r="G45" s="14"/>
      <c r="H45" s="15" t="str">
        <f t="shared" si="50"/>
        <v/>
      </c>
      <c r="I45" s="16" t="str">
        <f t="shared" si="51"/>
        <v/>
      </c>
      <c r="J45" s="16"/>
      <c r="K45" s="16">
        <f ca="1">IF(NOT(ISERROR(MATCH(J45,'Tabla Impacto'!$B$221:$B$223,0))),'Tabla Impacto'!$F$223&amp;"Por favor no seleccionar los criterios de impacto(Afectación Económica o presupuestal y Pérdida Reputacional)",J45)</f>
        <v>0</v>
      </c>
      <c r="L45" s="15" t="str">
        <f ca="1">IF(OR(K45='Tabla Impacto'!$C$11,K45='Tabla Impacto'!$D$11),"Leve",IF(OR(K45='Tabla Impacto'!$C$12,K45='Tabla Impacto'!$D$12),"Menor",IF(OR(K45='Tabla Impacto'!$C$13,K45='Tabla Impacto'!$D$13),"Moderado",IF(OR(K45='Tabla Impacto'!$C$14,K45='Tabla Impacto'!$D$14),"Mayor",IF(OR(K45='Tabla Impacto'!$C$15,K45='Tabla Impacto'!$D$15),"Catastrófico","")))))</f>
        <v/>
      </c>
      <c r="M45" s="16" t="str">
        <f t="shared" ca="1" si="52"/>
        <v/>
      </c>
      <c r="N45" s="17" t="str">
        <f t="shared" ca="1" si="53"/>
        <v/>
      </c>
      <c r="O45" s="5"/>
      <c r="P45" s="11"/>
      <c r="Q45" s="5" t="str">
        <f>IF(OR(R45="Preventivo",R45="Detectivo"),"Probabilidad",IF(R45="Correctivo","Impacto",""))</f>
        <v/>
      </c>
      <c r="R45" s="6"/>
      <c r="S45" s="6"/>
      <c r="T45" s="7" t="str">
        <f t="shared" si="29"/>
        <v/>
      </c>
      <c r="U45" s="6"/>
      <c r="V45" s="6"/>
      <c r="W45" s="6"/>
      <c r="X45" s="8" t="str">
        <f t="shared" si="54"/>
        <v/>
      </c>
      <c r="Y45" s="9" t="str">
        <f t="shared" si="2"/>
        <v/>
      </c>
      <c r="Z45" s="7" t="str">
        <f t="shared" si="3"/>
        <v/>
      </c>
      <c r="AA45" s="9" t="str">
        <f t="shared" si="4"/>
        <v/>
      </c>
      <c r="AB45" s="7" t="str">
        <f t="shared" si="55"/>
        <v/>
      </c>
      <c r="AC45" s="10" t="str">
        <f t="shared" si="5"/>
        <v/>
      </c>
      <c r="AD45" s="18"/>
      <c r="AE45" s="6"/>
      <c r="AF45" s="11"/>
      <c r="AG45" s="11"/>
      <c r="AH45" s="12"/>
      <c r="AI45" s="12"/>
      <c r="AJ45" s="11"/>
      <c r="AK45" s="5"/>
    </row>
    <row r="46" spans="1:37" ht="16.5" customHeight="1" x14ac:dyDescent="0.25">
      <c r="A46" s="5"/>
      <c r="B46" s="191" t="s">
        <v>81</v>
      </c>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50"/>
    </row>
    <row r="47" spans="1:37" ht="16.5" customHeight="1" x14ac:dyDescent="0.3">
      <c r="A47" s="1"/>
      <c r="B47" s="20" t="s">
        <v>82</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21"/>
      <c r="AE47" s="1"/>
      <c r="AF47" s="1"/>
      <c r="AG47" s="1"/>
      <c r="AH47" s="1"/>
      <c r="AI47" s="1"/>
      <c r="AJ47" s="1"/>
      <c r="AK47" s="1"/>
    </row>
    <row r="48" spans="1:37" ht="16.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21"/>
      <c r="AE48" s="1"/>
      <c r="AF48" s="1"/>
      <c r="AG48" s="1"/>
      <c r="AH48" s="1"/>
      <c r="AI48" s="1"/>
      <c r="AJ48" s="1"/>
      <c r="AK48" s="1"/>
    </row>
    <row r="49" spans="1:37" ht="16.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E49" s="1"/>
      <c r="AF49" s="1"/>
      <c r="AG49" s="1"/>
      <c r="AH49" s="1"/>
      <c r="AI49" s="1"/>
      <c r="AJ49" s="1"/>
      <c r="AK49" s="1"/>
    </row>
    <row r="50" spans="1:37" ht="16.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E50" s="1"/>
      <c r="AF50" s="1"/>
      <c r="AG50" s="1"/>
      <c r="AH50" s="1"/>
      <c r="AI50" s="1"/>
      <c r="AJ50" s="1"/>
      <c r="AK50" s="1"/>
    </row>
    <row r="51" spans="1:37" ht="16.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E51" s="1"/>
      <c r="AF51" s="1"/>
      <c r="AG51" s="1"/>
      <c r="AH51" s="1"/>
      <c r="AI51" s="1"/>
      <c r="AJ51" s="1"/>
      <c r="AK51" s="1"/>
    </row>
    <row r="52" spans="1:37" ht="16.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E52" s="1"/>
      <c r="AF52" s="1"/>
      <c r="AG52" s="1"/>
      <c r="AH52" s="1"/>
      <c r="AI52" s="1"/>
      <c r="AJ52" s="1"/>
      <c r="AK52" s="1"/>
    </row>
    <row r="53" spans="1:37" ht="16.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E53" s="1"/>
      <c r="AF53" s="1"/>
      <c r="AG53" s="1"/>
      <c r="AH53" s="1"/>
      <c r="AI53" s="1"/>
      <c r="AJ53" s="1"/>
      <c r="AK53" s="1"/>
    </row>
    <row r="54" spans="1:37" ht="16.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E54" s="1"/>
      <c r="AF54" s="1"/>
      <c r="AG54" s="1"/>
      <c r="AH54" s="1"/>
      <c r="AI54" s="1"/>
      <c r="AJ54" s="1"/>
      <c r="AK54" s="1"/>
    </row>
    <row r="55" spans="1:37" ht="16.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E55" s="1"/>
      <c r="AF55" s="1"/>
      <c r="AG55" s="1"/>
      <c r="AH55" s="1"/>
      <c r="AI55" s="1"/>
      <c r="AJ55" s="1"/>
      <c r="AK55" s="1"/>
    </row>
    <row r="56" spans="1:37" ht="16.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E56" s="1"/>
      <c r="AF56" s="1"/>
      <c r="AG56" s="1"/>
      <c r="AH56" s="1"/>
      <c r="AI56" s="1"/>
      <c r="AJ56" s="1"/>
      <c r="AK56" s="1"/>
    </row>
    <row r="57" spans="1:37" ht="16.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E57" s="1"/>
      <c r="AF57" s="1"/>
      <c r="AG57" s="1"/>
      <c r="AH57" s="1"/>
      <c r="AI57" s="1"/>
      <c r="AJ57" s="1"/>
      <c r="AK57" s="1"/>
    </row>
    <row r="58" spans="1:37" ht="16.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E58" s="1"/>
      <c r="AF58" s="1"/>
      <c r="AG58" s="1"/>
      <c r="AH58" s="1"/>
      <c r="AI58" s="1"/>
      <c r="AJ58" s="1"/>
      <c r="AK58" s="1"/>
    </row>
    <row r="59" spans="1:37" ht="16.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E59" s="1"/>
      <c r="AF59" s="1"/>
      <c r="AG59" s="1"/>
      <c r="AH59" s="1"/>
      <c r="AI59" s="1"/>
      <c r="AJ59" s="1"/>
      <c r="AK59" s="1"/>
    </row>
    <row r="60" spans="1:37" ht="16.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E60" s="1"/>
      <c r="AF60" s="1"/>
      <c r="AG60" s="1"/>
      <c r="AH60" s="1"/>
      <c r="AI60" s="1"/>
      <c r="AJ60" s="1"/>
      <c r="AK60" s="1"/>
    </row>
    <row r="61" spans="1:37" ht="16.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E61" s="1"/>
      <c r="AF61" s="1"/>
      <c r="AG61" s="1"/>
      <c r="AH61" s="1"/>
      <c r="AI61" s="1"/>
      <c r="AJ61" s="1"/>
      <c r="AK61" s="1"/>
    </row>
    <row r="62" spans="1:37" ht="16.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E62" s="1"/>
      <c r="AF62" s="1"/>
      <c r="AG62" s="1"/>
      <c r="AH62" s="1"/>
      <c r="AI62" s="1"/>
      <c r="AJ62" s="1"/>
      <c r="AK62" s="1"/>
    </row>
    <row r="63" spans="1:37" ht="16.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E63" s="1"/>
      <c r="AF63" s="1"/>
      <c r="AG63" s="1"/>
      <c r="AH63" s="1"/>
      <c r="AI63" s="1"/>
      <c r="AJ63" s="1"/>
      <c r="AK63" s="1"/>
    </row>
    <row r="64" spans="1:37" ht="16.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E64" s="1"/>
      <c r="AF64" s="1"/>
      <c r="AG64" s="1"/>
      <c r="AH64" s="1"/>
      <c r="AI64" s="1"/>
      <c r="AJ64" s="1"/>
      <c r="AK64" s="1"/>
    </row>
    <row r="65" spans="1:37" ht="16.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E65" s="1"/>
      <c r="AF65" s="1"/>
      <c r="AG65" s="1"/>
      <c r="AH65" s="1"/>
      <c r="AI65" s="1"/>
      <c r="AJ65" s="1"/>
      <c r="AK65" s="1"/>
    </row>
    <row r="66" spans="1:37" ht="16.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E66" s="1"/>
      <c r="AF66" s="1"/>
      <c r="AG66" s="1"/>
      <c r="AH66" s="1"/>
      <c r="AI66" s="1"/>
      <c r="AJ66" s="1"/>
      <c r="AK66" s="1"/>
    </row>
    <row r="67" spans="1:37" ht="16.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E67" s="1"/>
      <c r="AF67" s="1"/>
      <c r="AG67" s="1"/>
      <c r="AH67" s="1"/>
      <c r="AI67" s="1"/>
      <c r="AJ67" s="1"/>
      <c r="AK67" s="1"/>
    </row>
    <row r="68" spans="1:37" ht="16.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E68" s="1"/>
      <c r="AF68" s="1"/>
      <c r="AG68" s="1"/>
      <c r="AH68" s="1"/>
      <c r="AI68" s="1"/>
      <c r="AJ68" s="1"/>
      <c r="AK68" s="1"/>
    </row>
    <row r="69" spans="1:37" ht="16.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E69" s="1"/>
      <c r="AF69" s="1"/>
      <c r="AG69" s="1"/>
      <c r="AH69" s="1"/>
      <c r="AI69" s="1"/>
      <c r="AJ69" s="1"/>
      <c r="AK69" s="1"/>
    </row>
    <row r="70" spans="1:37" ht="16.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E70" s="1"/>
      <c r="AF70" s="1"/>
      <c r="AG70" s="1"/>
      <c r="AH70" s="1"/>
      <c r="AI70" s="1"/>
      <c r="AJ70" s="1"/>
      <c r="AK70" s="1"/>
    </row>
    <row r="71" spans="1:37" ht="16.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E71" s="1"/>
      <c r="AF71" s="1"/>
      <c r="AG71" s="1"/>
      <c r="AH71" s="1"/>
      <c r="AI71" s="1"/>
      <c r="AJ71" s="1"/>
      <c r="AK71" s="1"/>
    </row>
    <row r="72" spans="1:37" ht="16.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E72" s="1"/>
      <c r="AF72" s="1"/>
      <c r="AG72" s="1"/>
      <c r="AH72" s="1"/>
      <c r="AI72" s="1"/>
      <c r="AJ72" s="1"/>
      <c r="AK72" s="1"/>
    </row>
    <row r="73" spans="1:37" ht="16.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E73" s="1"/>
      <c r="AF73" s="1"/>
      <c r="AG73" s="1"/>
      <c r="AH73" s="1"/>
      <c r="AI73" s="1"/>
      <c r="AJ73" s="1"/>
      <c r="AK73" s="1"/>
    </row>
    <row r="74" spans="1:37" ht="16.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E74" s="1"/>
      <c r="AF74" s="1"/>
      <c r="AG74" s="1"/>
      <c r="AH74" s="1"/>
      <c r="AI74" s="1"/>
      <c r="AJ74" s="1"/>
      <c r="AK74" s="1"/>
    </row>
    <row r="75" spans="1:37" ht="16.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E75" s="1"/>
      <c r="AF75" s="1"/>
      <c r="AG75" s="1"/>
      <c r="AH75" s="1"/>
      <c r="AI75" s="1"/>
      <c r="AJ75" s="1"/>
      <c r="AK75" s="1"/>
    </row>
    <row r="76" spans="1:37" ht="16.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E76" s="1"/>
      <c r="AF76" s="1"/>
      <c r="AG76" s="1"/>
      <c r="AH76" s="1"/>
      <c r="AI76" s="1"/>
      <c r="AJ76" s="1"/>
      <c r="AK76" s="1"/>
    </row>
    <row r="77" spans="1:37" ht="16.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E77" s="1"/>
      <c r="AF77" s="1"/>
      <c r="AG77" s="1"/>
      <c r="AH77" s="1"/>
      <c r="AI77" s="1"/>
      <c r="AJ77" s="1"/>
      <c r="AK77" s="1"/>
    </row>
    <row r="78" spans="1:37" ht="16.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E78" s="1"/>
      <c r="AF78" s="1"/>
      <c r="AG78" s="1"/>
      <c r="AH78" s="1"/>
      <c r="AI78" s="1"/>
      <c r="AJ78" s="1"/>
      <c r="AK78" s="1"/>
    </row>
    <row r="79" spans="1:37" ht="16.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E79" s="1"/>
      <c r="AF79" s="1"/>
      <c r="AG79" s="1"/>
      <c r="AH79" s="1"/>
      <c r="AI79" s="1"/>
      <c r="AJ79" s="1"/>
      <c r="AK79" s="1"/>
    </row>
    <row r="80" spans="1:37" ht="16.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E80" s="1"/>
      <c r="AF80" s="1"/>
      <c r="AG80" s="1"/>
      <c r="AH80" s="1"/>
      <c r="AI80" s="1"/>
      <c r="AJ80" s="1"/>
      <c r="AK80" s="1"/>
    </row>
    <row r="81" spans="1:37" ht="16.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E81" s="1"/>
      <c r="AF81" s="1"/>
      <c r="AG81" s="1"/>
      <c r="AH81" s="1"/>
      <c r="AI81" s="1"/>
      <c r="AJ81" s="1"/>
      <c r="AK81" s="1"/>
    </row>
    <row r="82" spans="1:37" ht="16.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E82" s="1"/>
      <c r="AF82" s="1"/>
      <c r="AG82" s="1"/>
      <c r="AH82" s="1"/>
      <c r="AI82" s="1"/>
      <c r="AJ82" s="1"/>
      <c r="AK82" s="1"/>
    </row>
    <row r="83" spans="1:37" ht="16.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E83" s="1"/>
      <c r="AF83" s="1"/>
      <c r="AG83" s="1"/>
      <c r="AH83" s="1"/>
      <c r="AI83" s="1"/>
      <c r="AJ83" s="1"/>
      <c r="AK83" s="1"/>
    </row>
    <row r="84" spans="1:37" ht="16.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E84" s="1"/>
      <c r="AF84" s="1"/>
      <c r="AG84" s="1"/>
      <c r="AH84" s="1"/>
      <c r="AI84" s="1"/>
      <c r="AJ84" s="1"/>
      <c r="AK84" s="1"/>
    </row>
    <row r="85" spans="1:37" ht="16.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E85" s="1"/>
      <c r="AF85" s="1"/>
      <c r="AG85" s="1"/>
      <c r="AH85" s="1"/>
      <c r="AI85" s="1"/>
      <c r="AJ85" s="1"/>
      <c r="AK85" s="1"/>
    </row>
    <row r="86" spans="1:37" ht="16.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E86" s="1"/>
      <c r="AF86" s="1"/>
      <c r="AG86" s="1"/>
      <c r="AH86" s="1"/>
      <c r="AI86" s="1"/>
      <c r="AJ86" s="1"/>
      <c r="AK86" s="1"/>
    </row>
    <row r="87" spans="1:37" ht="16.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E87" s="1"/>
      <c r="AF87" s="1"/>
      <c r="AG87" s="1"/>
      <c r="AH87" s="1"/>
      <c r="AI87" s="1"/>
      <c r="AJ87" s="1"/>
      <c r="AK87" s="1"/>
    </row>
    <row r="88" spans="1:37" ht="16.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E88" s="1"/>
      <c r="AF88" s="1"/>
      <c r="AG88" s="1"/>
      <c r="AH88" s="1"/>
      <c r="AI88" s="1"/>
      <c r="AJ88" s="1"/>
      <c r="AK88" s="1"/>
    </row>
    <row r="89" spans="1:37" ht="16.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E89" s="1"/>
      <c r="AF89" s="1"/>
      <c r="AG89" s="1"/>
      <c r="AH89" s="1"/>
      <c r="AI89" s="1"/>
      <c r="AJ89" s="1"/>
      <c r="AK89" s="1"/>
    </row>
    <row r="90" spans="1:37" ht="16.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E90" s="1"/>
      <c r="AF90" s="1"/>
      <c r="AG90" s="1"/>
      <c r="AH90" s="1"/>
      <c r="AI90" s="1"/>
      <c r="AJ90" s="1"/>
      <c r="AK90" s="1"/>
    </row>
    <row r="91" spans="1:37" ht="16.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E91" s="1"/>
      <c r="AF91" s="1"/>
      <c r="AG91" s="1"/>
      <c r="AH91" s="1"/>
      <c r="AI91" s="1"/>
      <c r="AJ91" s="1"/>
      <c r="AK91" s="1"/>
    </row>
    <row r="92" spans="1:37" ht="16.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E92" s="1"/>
      <c r="AF92" s="1"/>
      <c r="AG92" s="1"/>
      <c r="AH92" s="1"/>
      <c r="AI92" s="1"/>
      <c r="AJ92" s="1"/>
      <c r="AK92" s="1"/>
    </row>
    <row r="93" spans="1:37" ht="16.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E93" s="1"/>
      <c r="AF93" s="1"/>
      <c r="AG93" s="1"/>
      <c r="AH93" s="1"/>
      <c r="AI93" s="1"/>
      <c r="AJ93" s="1"/>
      <c r="AK93" s="1"/>
    </row>
    <row r="94" spans="1:37" ht="16.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E94" s="1"/>
      <c r="AF94" s="1"/>
      <c r="AG94" s="1"/>
      <c r="AH94" s="1"/>
      <c r="AI94" s="1"/>
      <c r="AJ94" s="1"/>
      <c r="AK94" s="1"/>
    </row>
    <row r="95" spans="1:37" ht="16.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E95" s="1"/>
      <c r="AF95" s="1"/>
      <c r="AG95" s="1"/>
      <c r="AH95" s="1"/>
      <c r="AI95" s="1"/>
      <c r="AJ95" s="1"/>
      <c r="AK95" s="1"/>
    </row>
    <row r="96" spans="1:37" ht="16.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E96" s="1"/>
      <c r="AF96" s="1"/>
      <c r="AG96" s="1"/>
      <c r="AH96" s="1"/>
      <c r="AI96" s="1"/>
      <c r="AJ96" s="1"/>
      <c r="AK96" s="1"/>
    </row>
    <row r="97" spans="1:37" ht="16.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E97" s="1"/>
      <c r="AF97" s="1"/>
      <c r="AG97" s="1"/>
      <c r="AH97" s="1"/>
      <c r="AI97" s="1"/>
      <c r="AJ97" s="1"/>
      <c r="AK97" s="1"/>
    </row>
    <row r="98" spans="1:37" ht="16.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E98" s="1"/>
      <c r="AF98" s="1"/>
      <c r="AG98" s="1"/>
      <c r="AH98" s="1"/>
      <c r="AI98" s="1"/>
      <c r="AJ98" s="1"/>
      <c r="AK98" s="1"/>
    </row>
    <row r="99" spans="1:37" ht="16.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E99" s="1"/>
      <c r="AF99" s="1"/>
      <c r="AG99" s="1"/>
      <c r="AH99" s="1"/>
      <c r="AI99" s="1"/>
      <c r="AJ99" s="1"/>
      <c r="AK99" s="1"/>
    </row>
    <row r="100" spans="1:37" ht="16.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E100" s="1"/>
      <c r="AF100" s="1"/>
      <c r="AG100" s="1"/>
      <c r="AH100" s="1"/>
      <c r="AI100" s="1"/>
      <c r="AJ100" s="1"/>
      <c r="AK100" s="1"/>
    </row>
  </sheetData>
  <sheetProtection algorithmName="SHA-512" hashValue="tBvtrvIYm9ShdFzQj8McndaUaKNRPugPN8KxbkD9U84HRjoPFOwls2xPcO6enhC8aFPkWHVJEyOk4h7bHfb9Og==" saltValue="Lk5sHVSowPC9gBgEn9P5bw==" spinCount="100000" sheet="1" formatCells="0" formatColumns="0" formatRows="0" insertRows="0" insertHyperlinks="0" deleteRows="0" selectLockedCells="1" sort="0" autoFilter="0"/>
  <mergeCells count="155">
    <mergeCell ref="A16:A20"/>
    <mergeCell ref="B16:B20"/>
    <mergeCell ref="C16:C20"/>
    <mergeCell ref="D16:D20"/>
    <mergeCell ref="E16:E20"/>
    <mergeCell ref="F16:F20"/>
    <mergeCell ref="G16:G20"/>
    <mergeCell ref="H16:H20"/>
    <mergeCell ref="I16:I20"/>
    <mergeCell ref="A21:A25"/>
    <mergeCell ref="B21:B25"/>
    <mergeCell ref="C21:C25"/>
    <mergeCell ref="D21:D25"/>
    <mergeCell ref="E21:E25"/>
    <mergeCell ref="F21:F25"/>
    <mergeCell ref="G21:G25"/>
    <mergeCell ref="H21:H25"/>
    <mergeCell ref="I21:I25"/>
    <mergeCell ref="A41:A43"/>
    <mergeCell ref="B41:B43"/>
    <mergeCell ref="C41:C43"/>
    <mergeCell ref="D41:D43"/>
    <mergeCell ref="E41:E43"/>
    <mergeCell ref="F41:F43"/>
    <mergeCell ref="L36:L38"/>
    <mergeCell ref="M36:M38"/>
    <mergeCell ref="AE26:AE28"/>
    <mergeCell ref="AE36:AE38"/>
    <mergeCell ref="AD36:AD38"/>
    <mergeCell ref="AD26:AD28"/>
    <mergeCell ref="N36:N38"/>
    <mergeCell ref="H36:H38"/>
    <mergeCell ref="I36:I38"/>
    <mergeCell ref="A36:A38"/>
    <mergeCell ref="B36:B38"/>
    <mergeCell ref="C36:C38"/>
    <mergeCell ref="D36:D38"/>
    <mergeCell ref="E36:E38"/>
    <mergeCell ref="F36:F38"/>
    <mergeCell ref="G36:G38"/>
    <mergeCell ref="J36:J38"/>
    <mergeCell ref="B46:AK46"/>
    <mergeCell ref="L41:L43"/>
    <mergeCell ref="M41:M43"/>
    <mergeCell ref="N41:N43"/>
    <mergeCell ref="J41:J43"/>
    <mergeCell ref="K41:K43"/>
    <mergeCell ref="K36:K38"/>
    <mergeCell ref="K31:K33"/>
    <mergeCell ref="L31:L33"/>
    <mergeCell ref="M31:M33"/>
    <mergeCell ref="I31:I33"/>
    <mergeCell ref="J31:J33"/>
    <mergeCell ref="AF14:AF15"/>
    <mergeCell ref="AG14:AG15"/>
    <mergeCell ref="Z14:Z15"/>
    <mergeCell ref="AA14:AA15"/>
    <mergeCell ref="AB14:AB15"/>
    <mergeCell ref="AC14:AC15"/>
    <mergeCell ref="G41:G43"/>
    <mergeCell ref="H41:H43"/>
    <mergeCell ref="AE31:AE33"/>
    <mergeCell ref="AD31:AD33"/>
    <mergeCell ref="AE41:AE43"/>
    <mergeCell ref="AD41:AD43"/>
    <mergeCell ref="I41:I43"/>
    <mergeCell ref="AD16:AD20"/>
    <mergeCell ref="J21:J25"/>
    <mergeCell ref="K21:K25"/>
    <mergeCell ref="L21:L25"/>
    <mergeCell ref="M21:M25"/>
    <mergeCell ref="N21:N25"/>
    <mergeCell ref="N4:X4"/>
    <mergeCell ref="N5:X5"/>
    <mergeCell ref="A7:AK8"/>
    <mergeCell ref="Y4:AG4"/>
    <mergeCell ref="Y5:AG5"/>
    <mergeCell ref="AH4:AK4"/>
    <mergeCell ref="AH5:AK5"/>
    <mergeCell ref="AJ14:AJ15"/>
    <mergeCell ref="AK14:AK15"/>
    <mergeCell ref="AH14:AH15"/>
    <mergeCell ref="AI14:AI15"/>
    <mergeCell ref="C12:N12"/>
    <mergeCell ref="A12:B12"/>
    <mergeCell ref="A13:G13"/>
    <mergeCell ref="H13:N13"/>
    <mergeCell ref="O13:W13"/>
    <mergeCell ref="Q14:Q15"/>
    <mergeCell ref="R14:W14"/>
    <mergeCell ref="B14:B15"/>
    <mergeCell ref="X13:AE13"/>
    <mergeCell ref="AF13:AK13"/>
    <mergeCell ref="AD10:AD12"/>
    <mergeCell ref="AD14:AD15"/>
    <mergeCell ref="AE14:AE15"/>
    <mergeCell ref="C14:C15"/>
    <mergeCell ref="J14:J15"/>
    <mergeCell ref="K14:K15"/>
    <mergeCell ref="E4:M4"/>
    <mergeCell ref="E5:M5"/>
    <mergeCell ref="A10:B10"/>
    <mergeCell ref="C10:N10"/>
    <mergeCell ref="A11:B11"/>
    <mergeCell ref="C11:N11"/>
    <mergeCell ref="A14:A15"/>
    <mergeCell ref="L14:L15"/>
    <mergeCell ref="A1:D5"/>
    <mergeCell ref="E1:AK1"/>
    <mergeCell ref="E2:AK2"/>
    <mergeCell ref="E3:AK3"/>
    <mergeCell ref="O10:Q10"/>
    <mergeCell ref="P14:P15"/>
    <mergeCell ref="O14:O15"/>
    <mergeCell ref="M14:M15"/>
    <mergeCell ref="N14:N15"/>
    <mergeCell ref="D14:D15"/>
    <mergeCell ref="E14:E15"/>
    <mergeCell ref="F14:F15"/>
    <mergeCell ref="G14:G15"/>
    <mergeCell ref="A31:A33"/>
    <mergeCell ref="G26:G28"/>
    <mergeCell ref="H26:H28"/>
    <mergeCell ref="N26:N28"/>
    <mergeCell ref="A26:A28"/>
    <mergeCell ref="B26:B28"/>
    <mergeCell ref="C26:C28"/>
    <mergeCell ref="D26:D28"/>
    <mergeCell ref="E26:E28"/>
    <mergeCell ref="F26:F28"/>
    <mergeCell ref="I26:I28"/>
    <mergeCell ref="B31:B33"/>
    <mergeCell ref="C31:C33"/>
    <mergeCell ref="D31:D33"/>
    <mergeCell ref="E31:E33"/>
    <mergeCell ref="F31:F33"/>
    <mergeCell ref="G31:G33"/>
    <mergeCell ref="H31:H33"/>
    <mergeCell ref="J26:J28"/>
    <mergeCell ref="AD21:AD25"/>
    <mergeCell ref="AE21:AE25"/>
    <mergeCell ref="H14:H15"/>
    <mergeCell ref="I14:I15"/>
    <mergeCell ref="K26:K28"/>
    <mergeCell ref="L26:L28"/>
    <mergeCell ref="M26:M28"/>
    <mergeCell ref="N31:N33"/>
    <mergeCell ref="J16:J20"/>
    <mergeCell ref="K16:K20"/>
    <mergeCell ref="L16:L20"/>
    <mergeCell ref="M16:M20"/>
    <mergeCell ref="N16:N20"/>
    <mergeCell ref="AE16:AE18"/>
    <mergeCell ref="X14:X15"/>
    <mergeCell ref="Y14:Y15"/>
  </mergeCells>
  <conditionalFormatting sqref="H16">
    <cfRule type="cellIs" dxfId="132" priority="1" operator="equal">
      <formula>"Muy Alta"</formula>
    </cfRule>
    <cfRule type="cellIs" dxfId="131" priority="2" operator="equal">
      <formula>"Alta"</formula>
    </cfRule>
    <cfRule type="cellIs" dxfId="130" priority="3" operator="equal">
      <formula>"Media"</formula>
    </cfRule>
    <cfRule type="cellIs" dxfId="129" priority="4" operator="equal">
      <formula>"Baja"</formula>
    </cfRule>
    <cfRule type="cellIs" dxfId="128" priority="5" operator="equal">
      <formula>"Muy Baja"</formula>
    </cfRule>
  </conditionalFormatting>
  <conditionalFormatting sqref="H21">
    <cfRule type="cellIs" dxfId="127" priority="6" operator="equal">
      <formula>"Muy Alta"</formula>
    </cfRule>
    <cfRule type="cellIs" dxfId="126" priority="7" operator="equal">
      <formula>"Alta"</formula>
    </cfRule>
    <cfRule type="cellIs" dxfId="125" priority="8" operator="equal">
      <formula>"Media"</formula>
    </cfRule>
    <cfRule type="cellIs" dxfId="124" priority="9" operator="equal">
      <formula>"Baja"</formula>
    </cfRule>
    <cfRule type="cellIs" dxfId="123" priority="10" operator="equal">
      <formula>"Muy Baja"</formula>
    </cfRule>
  </conditionalFormatting>
  <conditionalFormatting sqref="H26">
    <cfRule type="cellIs" dxfId="122" priority="11" operator="equal">
      <formula>"Muy Alta"</formula>
    </cfRule>
    <cfRule type="cellIs" dxfId="121" priority="12" operator="equal">
      <formula>"Alta"</formula>
    </cfRule>
    <cfRule type="cellIs" dxfId="120" priority="13" operator="equal">
      <formula>"Media"</formula>
    </cfRule>
    <cfRule type="cellIs" dxfId="119" priority="14" operator="equal">
      <formula>"Baja"</formula>
    </cfRule>
    <cfRule type="cellIs" dxfId="118" priority="15" operator="equal">
      <formula>"Muy Baja"</formula>
    </cfRule>
  </conditionalFormatting>
  <conditionalFormatting sqref="H29:H31">
    <cfRule type="cellIs" dxfId="117" priority="16" operator="equal">
      <formula>"Muy Alta"</formula>
    </cfRule>
    <cfRule type="cellIs" dxfId="116" priority="17" operator="equal">
      <formula>"Alta"</formula>
    </cfRule>
    <cfRule type="cellIs" dxfId="115" priority="18" operator="equal">
      <formula>"Media"</formula>
    </cfRule>
    <cfRule type="cellIs" dxfId="114" priority="19" operator="equal">
      <formula>"Baja"</formula>
    </cfRule>
    <cfRule type="cellIs" dxfId="113" priority="20" operator="equal">
      <formula>"Muy Baja"</formula>
    </cfRule>
  </conditionalFormatting>
  <conditionalFormatting sqref="H34:H36">
    <cfRule type="cellIs" dxfId="112" priority="21" operator="equal">
      <formula>"Muy Alta"</formula>
    </cfRule>
    <cfRule type="cellIs" dxfId="111" priority="22" operator="equal">
      <formula>"Alta"</formula>
    </cfRule>
    <cfRule type="cellIs" dxfId="110" priority="23" operator="equal">
      <formula>"Media"</formula>
    </cfRule>
    <cfRule type="cellIs" dxfId="109" priority="24" operator="equal">
      <formula>"Baja"</formula>
    </cfRule>
    <cfRule type="cellIs" dxfId="108" priority="25" operator="equal">
      <formula>"Muy Baja"</formula>
    </cfRule>
  </conditionalFormatting>
  <conditionalFormatting sqref="H39:H41">
    <cfRule type="cellIs" dxfId="107" priority="26" operator="equal">
      <formula>"Muy Alta"</formula>
    </cfRule>
    <cfRule type="cellIs" dxfId="106" priority="27" operator="equal">
      <formula>"Alta"</formula>
    </cfRule>
    <cfRule type="cellIs" dxfId="105" priority="28" operator="equal">
      <formula>"Media"</formula>
    </cfRule>
    <cfRule type="cellIs" dxfId="104" priority="29" operator="equal">
      <formula>"Baja"</formula>
    </cfRule>
    <cfRule type="cellIs" dxfId="103" priority="30" operator="equal">
      <formula>"Muy Baja"</formula>
    </cfRule>
  </conditionalFormatting>
  <conditionalFormatting sqref="H44:H45">
    <cfRule type="cellIs" dxfId="102" priority="31" operator="equal">
      <formula>"Muy Alta"</formula>
    </cfRule>
    <cfRule type="cellIs" dxfId="101" priority="32" operator="equal">
      <formula>"Alta"</formula>
    </cfRule>
    <cfRule type="cellIs" dxfId="100" priority="33" operator="equal">
      <formula>"Media"</formula>
    </cfRule>
    <cfRule type="cellIs" dxfId="99" priority="34" operator="equal">
      <formula>"Baja"</formula>
    </cfRule>
    <cfRule type="cellIs" dxfId="98" priority="35" operator="equal">
      <formula>"Muy Baja"</formula>
    </cfRule>
  </conditionalFormatting>
  <conditionalFormatting sqref="K16 K21 K26:K45">
    <cfRule type="containsText" dxfId="97" priority="36" operator="containsText" text="❌">
      <formula>NOT(ISERROR(SEARCH(("❌"),(K16))))</formula>
    </cfRule>
  </conditionalFormatting>
  <conditionalFormatting sqref="L16">
    <cfRule type="cellIs" dxfId="96" priority="37" operator="equal">
      <formula>"Catastrófico"</formula>
    </cfRule>
    <cfRule type="cellIs" dxfId="95" priority="38" operator="equal">
      <formula>"Mayor"</formula>
    </cfRule>
    <cfRule type="cellIs" dxfId="94" priority="39" operator="equal">
      <formula>"Moderado"</formula>
    </cfRule>
    <cfRule type="cellIs" dxfId="93" priority="40" operator="equal">
      <formula>"Menor"</formula>
    </cfRule>
    <cfRule type="cellIs" dxfId="92" priority="41" operator="equal">
      <formula>"Leve"</formula>
    </cfRule>
  </conditionalFormatting>
  <conditionalFormatting sqref="L21">
    <cfRule type="cellIs" dxfId="91" priority="42" operator="equal">
      <formula>"Catastrófico"</formula>
    </cfRule>
    <cfRule type="cellIs" dxfId="90" priority="43" operator="equal">
      <formula>"Mayor"</formula>
    </cfRule>
    <cfRule type="cellIs" dxfId="89" priority="44" operator="equal">
      <formula>"Moderado"</formula>
    </cfRule>
    <cfRule type="cellIs" dxfId="88" priority="45" operator="equal">
      <formula>"Menor"</formula>
    </cfRule>
    <cfRule type="cellIs" dxfId="87" priority="46" operator="equal">
      <formula>"Leve"</formula>
    </cfRule>
  </conditionalFormatting>
  <conditionalFormatting sqref="L26">
    <cfRule type="cellIs" dxfId="86" priority="47" operator="equal">
      <formula>"Catastrófico"</formula>
    </cfRule>
    <cfRule type="cellIs" dxfId="85" priority="48" operator="equal">
      <formula>"Mayor"</formula>
    </cfRule>
    <cfRule type="cellIs" dxfId="84" priority="49" operator="equal">
      <formula>"Moderado"</formula>
    </cfRule>
    <cfRule type="cellIs" dxfId="83" priority="50" operator="equal">
      <formula>"Menor"</formula>
    </cfRule>
    <cfRule type="cellIs" dxfId="82" priority="51" operator="equal">
      <formula>"Leve"</formula>
    </cfRule>
  </conditionalFormatting>
  <conditionalFormatting sqref="L29:L31">
    <cfRule type="cellIs" dxfId="81" priority="52" operator="equal">
      <formula>"Catastrófico"</formula>
    </cfRule>
    <cfRule type="cellIs" dxfId="80" priority="53" operator="equal">
      <formula>"Mayor"</formula>
    </cfRule>
    <cfRule type="cellIs" dxfId="79" priority="54" operator="equal">
      <formula>"Moderado"</formula>
    </cfRule>
    <cfRule type="cellIs" dxfId="78" priority="55" operator="equal">
      <formula>"Menor"</formula>
    </cfRule>
    <cfRule type="cellIs" dxfId="77" priority="56" operator="equal">
      <formula>"Leve"</formula>
    </cfRule>
  </conditionalFormatting>
  <conditionalFormatting sqref="L34:L36">
    <cfRule type="cellIs" dxfId="76" priority="57" operator="equal">
      <formula>"Catastrófico"</formula>
    </cfRule>
    <cfRule type="cellIs" dxfId="75" priority="58" operator="equal">
      <formula>"Mayor"</formula>
    </cfRule>
    <cfRule type="cellIs" dxfId="74" priority="59" operator="equal">
      <formula>"Moderado"</formula>
    </cfRule>
    <cfRule type="cellIs" dxfId="73" priority="60" operator="equal">
      <formula>"Menor"</formula>
    </cfRule>
    <cfRule type="cellIs" dxfId="72" priority="61" operator="equal">
      <formula>"Leve"</formula>
    </cfRule>
  </conditionalFormatting>
  <conditionalFormatting sqref="L39:L41">
    <cfRule type="cellIs" dxfId="71" priority="62" operator="equal">
      <formula>"Catastrófico"</formula>
    </cfRule>
    <cfRule type="cellIs" dxfId="70" priority="63" operator="equal">
      <formula>"Mayor"</formula>
    </cfRule>
    <cfRule type="cellIs" dxfId="69" priority="64" operator="equal">
      <formula>"Moderado"</formula>
    </cfRule>
    <cfRule type="cellIs" dxfId="68" priority="65" operator="equal">
      <formula>"Menor"</formula>
    </cfRule>
    <cfRule type="cellIs" dxfId="67" priority="66" operator="equal">
      <formula>"Leve"</formula>
    </cfRule>
  </conditionalFormatting>
  <conditionalFormatting sqref="L44:L45">
    <cfRule type="cellIs" dxfId="66" priority="67" operator="equal">
      <formula>"Catastrófico"</formula>
    </cfRule>
    <cfRule type="cellIs" dxfId="65" priority="68" operator="equal">
      <formula>"Mayor"</formula>
    </cfRule>
    <cfRule type="cellIs" dxfId="64" priority="69" operator="equal">
      <formula>"Moderado"</formula>
    </cfRule>
    <cfRule type="cellIs" dxfId="63" priority="70" operator="equal">
      <formula>"Menor"</formula>
    </cfRule>
    <cfRule type="cellIs" dxfId="62" priority="71" operator="equal">
      <formula>"Leve"</formula>
    </cfRule>
  </conditionalFormatting>
  <conditionalFormatting sqref="N16">
    <cfRule type="cellIs" dxfId="61" priority="72" operator="equal">
      <formula>"Extremo"</formula>
    </cfRule>
    <cfRule type="cellIs" dxfId="60" priority="73" operator="equal">
      <formula>"Alto"</formula>
    </cfRule>
    <cfRule type="cellIs" dxfId="59" priority="74" operator="equal">
      <formula>"Moderado"</formula>
    </cfRule>
    <cfRule type="cellIs" dxfId="58" priority="75" operator="equal">
      <formula>"Bajo"</formula>
    </cfRule>
  </conditionalFormatting>
  <conditionalFormatting sqref="N21">
    <cfRule type="cellIs" dxfId="57" priority="76" operator="equal">
      <formula>"Extremo"</formula>
    </cfRule>
    <cfRule type="cellIs" dxfId="56" priority="77" operator="equal">
      <formula>"Alto"</formula>
    </cfRule>
    <cfRule type="cellIs" dxfId="55" priority="78" operator="equal">
      <formula>"Moderado"</formula>
    </cfRule>
    <cfRule type="cellIs" dxfId="54" priority="79" operator="equal">
      <formula>"Bajo"</formula>
    </cfRule>
  </conditionalFormatting>
  <conditionalFormatting sqref="N26">
    <cfRule type="cellIs" dxfId="53" priority="80" operator="equal">
      <formula>"Extremo"</formula>
    </cfRule>
    <cfRule type="cellIs" dxfId="52" priority="81" operator="equal">
      <formula>"Alto"</formula>
    </cfRule>
    <cfRule type="cellIs" dxfId="51" priority="82" operator="equal">
      <formula>"Moderado"</formula>
    </cfRule>
    <cfRule type="cellIs" dxfId="50" priority="83" operator="equal">
      <formula>"Bajo"</formula>
    </cfRule>
  </conditionalFormatting>
  <conditionalFormatting sqref="N29:N31">
    <cfRule type="cellIs" dxfId="49" priority="84" operator="equal">
      <formula>"Extremo"</formula>
    </cfRule>
    <cfRule type="cellIs" dxfId="48" priority="85" operator="equal">
      <formula>"Alto"</formula>
    </cfRule>
    <cfRule type="cellIs" dxfId="47" priority="86" operator="equal">
      <formula>"Moderado"</formula>
    </cfRule>
    <cfRule type="cellIs" dxfId="46" priority="87" operator="equal">
      <formula>"Bajo"</formula>
    </cfRule>
  </conditionalFormatting>
  <conditionalFormatting sqref="N34:N36">
    <cfRule type="cellIs" dxfId="45" priority="88" operator="equal">
      <formula>"Extremo"</formula>
    </cfRule>
    <cfRule type="cellIs" dxfId="44" priority="89" operator="equal">
      <formula>"Alto"</formula>
    </cfRule>
    <cfRule type="cellIs" dxfId="43" priority="90" operator="equal">
      <formula>"Moderado"</formula>
    </cfRule>
    <cfRule type="cellIs" dxfId="42" priority="91" operator="equal">
      <formula>"Bajo"</formula>
    </cfRule>
  </conditionalFormatting>
  <conditionalFormatting sqref="N39:N41">
    <cfRule type="cellIs" dxfId="41" priority="92" operator="equal">
      <formula>"Extremo"</formula>
    </cfRule>
    <cfRule type="cellIs" dxfId="40" priority="93" operator="equal">
      <formula>"Alto"</formula>
    </cfRule>
    <cfRule type="cellIs" dxfId="39" priority="94" operator="equal">
      <formula>"Moderado"</formula>
    </cfRule>
    <cfRule type="cellIs" dxfId="38" priority="95" operator="equal">
      <formula>"Bajo"</formula>
    </cfRule>
  </conditionalFormatting>
  <conditionalFormatting sqref="N44:N45">
    <cfRule type="cellIs" dxfId="37" priority="96" operator="equal">
      <formula>"Extremo"</formula>
    </cfRule>
    <cfRule type="cellIs" dxfId="36" priority="97" operator="equal">
      <formula>"Alto"</formula>
    </cfRule>
    <cfRule type="cellIs" dxfId="35" priority="98" operator="equal">
      <formula>"Moderado"</formula>
    </cfRule>
    <cfRule type="cellIs" dxfId="34" priority="99" operator="equal">
      <formula>"Bajo"</formula>
    </cfRule>
  </conditionalFormatting>
  <conditionalFormatting sqref="Y16:Y45">
    <cfRule type="cellIs" dxfId="33" priority="100" operator="equal">
      <formula>"Muy Alta"</formula>
    </cfRule>
    <cfRule type="cellIs" dxfId="32" priority="101" operator="equal">
      <formula>"Alta"</formula>
    </cfRule>
    <cfRule type="cellIs" dxfId="31" priority="102" operator="equal">
      <formula>"Media"</formula>
    </cfRule>
    <cfRule type="cellIs" dxfId="30" priority="103" operator="equal">
      <formula>"Baja"</formula>
    </cfRule>
    <cfRule type="cellIs" dxfId="29" priority="104" operator="equal">
      <formula>"Muy Baja"</formula>
    </cfRule>
  </conditionalFormatting>
  <conditionalFormatting sqref="AA16:AA45">
    <cfRule type="cellIs" dxfId="28" priority="105" operator="equal">
      <formula>"Catastrófico"</formula>
    </cfRule>
    <cfRule type="cellIs" dxfId="27" priority="106" operator="equal">
      <formula>"Mayor"</formula>
    </cfRule>
    <cfRule type="cellIs" dxfId="26" priority="107" operator="equal">
      <formula>"Moderado"</formula>
    </cfRule>
    <cfRule type="cellIs" dxfId="25" priority="108" operator="equal">
      <formula>"Menor"</formula>
    </cfRule>
    <cfRule type="cellIs" dxfId="24" priority="109" operator="equal">
      <formula>"Leve"</formula>
    </cfRule>
  </conditionalFormatting>
  <conditionalFormatting sqref="AC16:AC45">
    <cfRule type="cellIs" dxfId="23" priority="110" operator="equal">
      <formula>"Extremo"</formula>
    </cfRule>
    <cfRule type="cellIs" dxfId="22" priority="111" operator="equal">
      <formula>"Alto"</formula>
    </cfRule>
    <cfRule type="cellIs" dxfId="21" priority="112" operator="equal">
      <formula>"Moderado"</formula>
    </cfRule>
    <cfRule type="cellIs" dxfId="20" priority="113" operator="equal">
      <formula>"Bajo"</formula>
    </cfRule>
  </conditionalFormatting>
  <conditionalFormatting sqref="AD10:AD11 AD13:AD14 AD16 AD21">
    <cfRule type="cellIs" dxfId="19" priority="114" operator="equal">
      <formula>"Extremo"</formula>
    </cfRule>
    <cfRule type="cellIs" dxfId="18" priority="115" operator="equal">
      <formula>"Alto"</formula>
    </cfRule>
    <cfRule type="cellIs" dxfId="17" priority="116" operator="equal">
      <formula>"Moderado"</formula>
    </cfRule>
    <cfRule type="cellIs" dxfId="16" priority="117" operator="equal">
      <formula>"Bajo"</formula>
    </cfRule>
  </conditionalFormatting>
  <conditionalFormatting sqref="AD26:AD27">
    <cfRule type="cellIs" dxfId="15" priority="118" operator="equal">
      <formula>"Extremo"</formula>
    </cfRule>
    <cfRule type="cellIs" dxfId="14" priority="119" operator="equal">
      <formula>"Alto"</formula>
    </cfRule>
    <cfRule type="cellIs" dxfId="13" priority="120" operator="equal">
      <formula>"Moderado"</formula>
    </cfRule>
    <cfRule type="cellIs" dxfId="12" priority="121" operator="equal">
      <formula>"Bajo"</formula>
    </cfRule>
  </conditionalFormatting>
  <conditionalFormatting sqref="AD31:AD32">
    <cfRule type="cellIs" dxfId="11" priority="122" operator="equal">
      <formula>"Extremo"</formula>
    </cfRule>
    <cfRule type="cellIs" dxfId="10" priority="123" operator="equal">
      <formula>"Alto"</formula>
    </cfRule>
    <cfRule type="cellIs" dxfId="9" priority="124" operator="equal">
      <formula>"Moderado"</formula>
    </cfRule>
    <cfRule type="cellIs" dxfId="8" priority="125" operator="equal">
      <formula>"Bajo"</formula>
    </cfRule>
  </conditionalFormatting>
  <conditionalFormatting sqref="AD36:AD37">
    <cfRule type="cellIs" dxfId="7" priority="126" operator="equal">
      <formula>"Extremo"</formula>
    </cfRule>
    <cfRule type="cellIs" dxfId="6" priority="127" operator="equal">
      <formula>"Alto"</formula>
    </cfRule>
    <cfRule type="cellIs" dxfId="5" priority="128" operator="equal">
      <formula>"Moderado"</formula>
    </cfRule>
    <cfRule type="cellIs" dxfId="4" priority="129" operator="equal">
      <formula>"Bajo"</formula>
    </cfRule>
  </conditionalFormatting>
  <conditionalFormatting sqref="AD41:AD42">
    <cfRule type="cellIs" dxfId="3" priority="130" operator="equal">
      <formula>"Extremo"</formula>
    </cfRule>
    <cfRule type="cellIs" dxfId="2" priority="131" operator="equal">
      <formula>"Alto"</formula>
    </cfRule>
    <cfRule type="cellIs" dxfId="1" priority="132" operator="equal">
      <formula>"Moderado"</formula>
    </cfRule>
    <cfRule type="cellIs" dxfId="0" priority="133" operator="equal">
      <formula>"Bajo"</formula>
    </cfRule>
  </conditionalFormatting>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0">
        <x14:dataValidation type="list" allowBlank="1" showErrorMessage="1" xr:uid="{00000000-0002-0000-0000-000000000000}">
          <x14:formula1>
            <xm:f>'Opciones Tratamiento'!$B$13:$B$19</xm:f>
          </x14:formula1>
          <xm:sqref>F16 F44:F45 F21 F29:F31 F34:F36 F39:F41 F26</xm:sqref>
        </x14:dataValidation>
        <x14:dataValidation type="list" allowBlank="1" showErrorMessage="1" xr:uid="{00000000-0002-0000-0000-000001000000}">
          <x14:formula1>
            <xm:f>'Opciones Tratamiento'!$B$2:$B$5</xm:f>
          </x14:formula1>
          <xm:sqref>AE16 AE19:AE21 AE44:AE45 AE29:AE31 AE34:AE36 AE39:AE41 AE26</xm:sqref>
        </x14:dataValidation>
        <x14:dataValidation type="list" allowBlank="1" showErrorMessage="1" xr:uid="{00000000-0002-0000-0000-000002000000}">
          <x14:formula1>
            <xm:f>'Tabla Valoración controles'!$D$9:$D$10</xm:f>
          </x14:formula1>
          <xm:sqref>U16:U45</xm:sqref>
        </x14:dataValidation>
        <x14:dataValidation type="list" allowBlank="1" showErrorMessage="1" xr:uid="{00000000-0002-0000-0000-000003000000}">
          <x14:formula1>
            <xm:f>'Tabla Valoración controles'!$D$11:$D$12</xm:f>
          </x14:formula1>
          <xm:sqref>V16:V45</xm:sqref>
        </x14:dataValidation>
        <x14:dataValidation type="list" allowBlank="1" showErrorMessage="1" xr:uid="{00000000-0002-0000-0000-000004000000}">
          <x14:formula1>
            <xm:f>'Opciones Tratamiento'!$E$2:$E$4</xm:f>
          </x14:formula1>
          <xm:sqref>B16 B44:B45 B21 B29:B31 B34:B36 B39:B41 B26</xm:sqref>
        </x14:dataValidation>
        <x14:dataValidation type="list" allowBlank="1" showErrorMessage="1" xr:uid="{00000000-0002-0000-0000-000005000000}">
          <x14:formula1>
            <xm:f>'Opciones Tratamiento'!$B$9:$B$10</xm:f>
          </x14:formula1>
          <xm:sqref>AK16:AK45</xm:sqref>
        </x14:dataValidation>
        <x14:dataValidation type="list" allowBlank="1" showErrorMessage="1" xr:uid="{00000000-0002-0000-0000-000006000000}">
          <x14:formula1>
            <xm:f>'Tabla Impacto'!$F$210:$F$221</xm:f>
          </x14:formula1>
          <xm:sqref>J16 J44:J45 J21 J29:J31 J34:J36 J39:J41 J26</xm:sqref>
        </x14:dataValidation>
        <x14:dataValidation type="list" allowBlank="1" showErrorMessage="1" xr:uid="{00000000-0002-0000-0000-000007000000}">
          <x14:formula1>
            <xm:f>'Tabla Valoración controles'!$D$13:$D$14</xm:f>
          </x14:formula1>
          <xm:sqref>W16:W45</xm:sqref>
        </x14:dataValidation>
        <x14:dataValidation type="list" allowBlank="1" showErrorMessage="1" xr:uid="{00000000-0002-0000-0000-000008000000}">
          <x14:formula1>
            <xm:f>'Tabla Valoración controles'!$D$4:$D$6</xm:f>
          </x14:formula1>
          <xm:sqref>R16:R45</xm:sqref>
        </x14:dataValidation>
        <x14:dataValidation type="list" allowBlank="1" showErrorMessage="1" xr:uid="{00000000-0002-0000-0000-000009000000}">
          <x14:formula1>
            <xm:f>'Tabla Valoración controles'!$D$7:$D$8</xm:f>
          </x14:formula1>
          <xm:sqref>S16:S45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100"/>
  <sheetViews>
    <sheetView workbookViewId="0"/>
  </sheetViews>
  <sheetFormatPr baseColWidth="10" defaultColWidth="14.42578125" defaultRowHeight="15" customHeight="1" x14ac:dyDescent="0.25"/>
  <cols>
    <col min="1" max="1" width="28.7109375" customWidth="1"/>
    <col min="2" max="6" width="10" customWidth="1"/>
    <col min="7" max="11" width="12.5703125" customWidth="1"/>
  </cols>
  <sheetData>
    <row r="3" spans="1:1" ht="12.75" customHeight="1" x14ac:dyDescent="0.25">
      <c r="A3" s="120" t="s">
        <v>67</v>
      </c>
    </row>
    <row r="4" spans="1:1" ht="12.75" customHeight="1" x14ac:dyDescent="0.25">
      <c r="A4" s="120" t="s">
        <v>60</v>
      </c>
    </row>
    <row r="5" spans="1:1" ht="12.75" customHeight="1" x14ac:dyDescent="0.25">
      <c r="A5" s="120" t="s">
        <v>211</v>
      </c>
    </row>
    <row r="6" spans="1:1" ht="12.75" customHeight="1" x14ac:dyDescent="0.25">
      <c r="A6" s="120" t="s">
        <v>213</v>
      </c>
    </row>
    <row r="7" spans="1:1" ht="12.75" customHeight="1" x14ac:dyDescent="0.25">
      <c r="A7" s="120" t="s">
        <v>61</v>
      </c>
    </row>
    <row r="8" spans="1:1" ht="12.75" customHeight="1" x14ac:dyDescent="0.25">
      <c r="A8" s="120" t="s">
        <v>62</v>
      </c>
    </row>
    <row r="9" spans="1:1" ht="12.75" customHeight="1" x14ac:dyDescent="0.25">
      <c r="A9" s="120" t="s">
        <v>219</v>
      </c>
    </row>
    <row r="10" spans="1:1" ht="12.75" customHeight="1" x14ac:dyDescent="0.25">
      <c r="A10" s="120" t="s">
        <v>63</v>
      </c>
    </row>
    <row r="11" spans="1:1" ht="12.75" customHeight="1" x14ac:dyDescent="0.25">
      <c r="A11" s="120" t="s">
        <v>222</v>
      </c>
    </row>
    <row r="12" spans="1:1" ht="12.75" customHeight="1" x14ac:dyDescent="0.25">
      <c r="A12" s="120" t="s">
        <v>256</v>
      </c>
    </row>
    <row r="13" spans="1:1" ht="12.75" customHeight="1" x14ac:dyDescent="0.25">
      <c r="A13" s="120" t="s">
        <v>257</v>
      </c>
    </row>
    <row r="14" spans="1:1" ht="12.75" customHeight="1" x14ac:dyDescent="0.25">
      <c r="A14" s="120" t="s">
        <v>258</v>
      </c>
    </row>
    <row r="15" spans="1:1" ht="12.75" customHeight="1" x14ac:dyDescent="0.25">
      <c r="A15" s="121"/>
    </row>
    <row r="16" spans="1:1" ht="12.75" customHeight="1" x14ac:dyDescent="0.25">
      <c r="A16" s="120" t="s">
        <v>259</v>
      </c>
    </row>
    <row r="17" spans="1:1" ht="12.75" customHeight="1" x14ac:dyDescent="0.25">
      <c r="A17" s="120" t="s">
        <v>242</v>
      </c>
    </row>
    <row r="18" spans="1:1" ht="12.75" customHeight="1" x14ac:dyDescent="0.25">
      <c r="A18" s="120" t="s">
        <v>244</v>
      </c>
    </row>
    <row r="19" spans="1:1" ht="12.75" customHeight="1" x14ac:dyDescent="0.25">
      <c r="A19" s="121"/>
    </row>
    <row r="20" spans="1:1" ht="12.75" customHeight="1" x14ac:dyDescent="0.25">
      <c r="A20" s="120" t="s">
        <v>248</v>
      </c>
    </row>
    <row r="21" spans="1:1" ht="12.75" customHeight="1" x14ac:dyDescent="0.25">
      <c r="A21" s="120" t="s">
        <v>249</v>
      </c>
    </row>
    <row r="22" spans="1:1" ht="15.75" customHeight="1" x14ac:dyDescent="0.25"/>
    <row r="23" spans="1:1" ht="15.75" customHeight="1" x14ac:dyDescent="0.25"/>
    <row r="24" spans="1:1" ht="15.75" customHeight="1" x14ac:dyDescent="0.25"/>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00"/>
  <sheetViews>
    <sheetView workbookViewId="0"/>
  </sheetViews>
  <sheetFormatPr baseColWidth="10" defaultColWidth="14.42578125" defaultRowHeight="15" customHeight="1" x14ac:dyDescent="0.25"/>
  <cols>
    <col min="1" max="1" width="2.42578125" customWidth="1"/>
    <col min="2" max="3" width="21.5703125" customWidth="1"/>
    <col min="4" max="4" width="14" customWidth="1"/>
    <col min="5" max="5" width="21.5703125" customWidth="1"/>
    <col min="6" max="6" width="24.28515625" customWidth="1"/>
    <col min="7" max="8" width="21.5703125" customWidth="1"/>
    <col min="9" max="11" width="12.5703125" customWidth="1"/>
  </cols>
  <sheetData>
    <row r="2" spans="2:8" x14ac:dyDescent="0.25">
      <c r="B2" s="211" t="s">
        <v>83</v>
      </c>
      <c r="C2" s="212"/>
      <c r="D2" s="212"/>
      <c r="E2" s="212"/>
      <c r="F2" s="212"/>
      <c r="G2" s="212"/>
      <c r="H2" s="213"/>
    </row>
    <row r="3" spans="2:8" x14ac:dyDescent="0.25">
      <c r="B3" s="22"/>
      <c r="C3" s="23"/>
      <c r="D3" s="23"/>
      <c r="E3" s="23"/>
      <c r="F3" s="23"/>
      <c r="G3" s="23"/>
      <c r="H3" s="24"/>
    </row>
    <row r="4" spans="2:8" ht="63" customHeight="1" x14ac:dyDescent="0.25">
      <c r="B4" s="214" t="s">
        <v>84</v>
      </c>
      <c r="C4" s="155"/>
      <c r="D4" s="155"/>
      <c r="E4" s="155"/>
      <c r="F4" s="155"/>
      <c r="G4" s="155"/>
      <c r="H4" s="156"/>
    </row>
    <row r="5" spans="2:8" ht="63" customHeight="1" x14ac:dyDescent="0.25">
      <c r="B5" s="215"/>
      <c r="C5" s="177"/>
      <c r="D5" s="177"/>
      <c r="E5" s="177"/>
      <c r="F5" s="177"/>
      <c r="G5" s="177"/>
      <c r="H5" s="216"/>
    </row>
    <row r="6" spans="2:8" x14ac:dyDescent="0.25">
      <c r="B6" s="217" t="s">
        <v>85</v>
      </c>
      <c r="C6" s="218"/>
      <c r="D6" s="218"/>
      <c r="E6" s="218"/>
      <c r="F6" s="218"/>
      <c r="G6" s="218"/>
      <c r="H6" s="219"/>
    </row>
    <row r="7" spans="2:8" ht="95.25" customHeight="1" x14ac:dyDescent="0.25">
      <c r="B7" s="220" t="s">
        <v>86</v>
      </c>
      <c r="C7" s="221"/>
      <c r="D7" s="221"/>
      <c r="E7" s="221"/>
      <c r="F7" s="221"/>
      <c r="G7" s="221"/>
      <c r="H7" s="222"/>
    </row>
    <row r="8" spans="2:8" ht="16.5" x14ac:dyDescent="0.25">
      <c r="B8" s="25"/>
      <c r="C8" s="26"/>
      <c r="D8" s="26"/>
      <c r="E8" s="26"/>
      <c r="F8" s="26"/>
      <c r="G8" s="26"/>
      <c r="H8" s="27"/>
    </row>
    <row r="9" spans="2:8" ht="16.5" customHeight="1" x14ac:dyDescent="0.25">
      <c r="B9" s="223" t="s">
        <v>87</v>
      </c>
      <c r="C9" s="155"/>
      <c r="D9" s="155"/>
      <c r="E9" s="155"/>
      <c r="F9" s="155"/>
      <c r="G9" s="155"/>
      <c r="H9" s="156"/>
    </row>
    <row r="10" spans="2:8" ht="44.25" customHeight="1" x14ac:dyDescent="0.25">
      <c r="B10" s="154"/>
      <c r="C10" s="155"/>
      <c r="D10" s="155"/>
      <c r="E10" s="155"/>
      <c r="F10" s="155"/>
      <c r="G10" s="155"/>
      <c r="H10" s="156"/>
    </row>
    <row r="11" spans="2:8" x14ac:dyDescent="0.25">
      <c r="B11" s="28"/>
      <c r="C11" s="29"/>
      <c r="D11" s="30"/>
      <c r="E11" s="31"/>
      <c r="F11" s="31"/>
      <c r="G11" s="31"/>
      <c r="H11" s="32"/>
    </row>
    <row r="12" spans="2:8" x14ac:dyDescent="0.25">
      <c r="B12" s="28"/>
      <c r="C12" s="224" t="s">
        <v>88</v>
      </c>
      <c r="D12" s="225"/>
      <c r="E12" s="226" t="s">
        <v>89</v>
      </c>
      <c r="F12" s="227"/>
      <c r="G12" s="29"/>
      <c r="H12" s="32"/>
    </row>
    <row r="13" spans="2:8" ht="35.25" customHeight="1" x14ac:dyDescent="0.25">
      <c r="B13" s="28"/>
      <c r="C13" s="228" t="s">
        <v>90</v>
      </c>
      <c r="D13" s="229"/>
      <c r="E13" s="230" t="s">
        <v>91</v>
      </c>
      <c r="F13" s="231"/>
      <c r="G13" s="29"/>
      <c r="H13" s="32"/>
    </row>
    <row r="14" spans="2:8" ht="17.25" customHeight="1" x14ac:dyDescent="0.25">
      <c r="B14" s="28"/>
      <c r="C14" s="228" t="s">
        <v>92</v>
      </c>
      <c r="D14" s="229"/>
      <c r="E14" s="230" t="s">
        <v>93</v>
      </c>
      <c r="F14" s="231"/>
      <c r="G14" s="29"/>
      <c r="H14" s="32"/>
    </row>
    <row r="15" spans="2:8" ht="19.5" customHeight="1" x14ac:dyDescent="0.25">
      <c r="B15" s="28"/>
      <c r="C15" s="228" t="s">
        <v>94</v>
      </c>
      <c r="D15" s="229"/>
      <c r="E15" s="230" t="s">
        <v>95</v>
      </c>
      <c r="F15" s="231"/>
      <c r="G15" s="29"/>
      <c r="H15" s="32"/>
    </row>
    <row r="16" spans="2:8" ht="69.75" customHeight="1" x14ac:dyDescent="0.25">
      <c r="B16" s="28"/>
      <c r="C16" s="228" t="s">
        <v>96</v>
      </c>
      <c r="D16" s="229"/>
      <c r="E16" s="230" t="s">
        <v>97</v>
      </c>
      <c r="F16" s="231"/>
      <c r="G16" s="29"/>
      <c r="H16" s="32"/>
    </row>
    <row r="17" spans="3:6" ht="34.5" customHeight="1" x14ac:dyDescent="0.25">
      <c r="C17" s="201" t="s">
        <v>20</v>
      </c>
      <c r="D17" s="202"/>
      <c r="E17" s="203" t="s">
        <v>98</v>
      </c>
      <c r="F17" s="204"/>
    </row>
    <row r="18" spans="3:6" ht="27.75" customHeight="1" x14ac:dyDescent="0.25">
      <c r="C18" s="201" t="s">
        <v>21</v>
      </c>
      <c r="D18" s="202"/>
      <c r="E18" s="203" t="s">
        <v>99</v>
      </c>
      <c r="F18" s="204"/>
    </row>
    <row r="19" spans="3:6" ht="28.5" customHeight="1" x14ac:dyDescent="0.25">
      <c r="C19" s="201" t="s">
        <v>22</v>
      </c>
      <c r="D19" s="202"/>
      <c r="E19" s="203" t="s">
        <v>100</v>
      </c>
      <c r="F19" s="204"/>
    </row>
    <row r="20" spans="3:6" ht="72.75" customHeight="1" x14ac:dyDescent="0.25">
      <c r="C20" s="201" t="s">
        <v>23</v>
      </c>
      <c r="D20" s="202"/>
      <c r="E20" s="203" t="s">
        <v>101</v>
      </c>
      <c r="F20" s="204"/>
    </row>
    <row r="21" spans="3:6" ht="64.5" customHeight="1" x14ac:dyDescent="0.25">
      <c r="C21" s="201" t="s">
        <v>24</v>
      </c>
      <c r="D21" s="202"/>
      <c r="E21" s="203" t="s">
        <v>102</v>
      </c>
      <c r="F21" s="204"/>
    </row>
    <row r="22" spans="3:6" ht="71.25" customHeight="1" x14ac:dyDescent="0.25">
      <c r="C22" s="201" t="s">
        <v>103</v>
      </c>
      <c r="D22" s="202"/>
      <c r="E22" s="203" t="s">
        <v>104</v>
      </c>
      <c r="F22" s="204"/>
    </row>
    <row r="23" spans="3:6" ht="55.5" customHeight="1" x14ac:dyDescent="0.25">
      <c r="C23" s="201" t="s">
        <v>105</v>
      </c>
      <c r="D23" s="202"/>
      <c r="E23" s="203" t="s">
        <v>106</v>
      </c>
      <c r="F23" s="204"/>
    </row>
    <row r="24" spans="3:6" ht="42" customHeight="1" x14ac:dyDescent="0.25">
      <c r="C24" s="201" t="s">
        <v>31</v>
      </c>
      <c r="D24" s="202"/>
      <c r="E24" s="203" t="s">
        <v>107</v>
      </c>
      <c r="F24" s="204"/>
    </row>
    <row r="25" spans="3:6" ht="59.25" customHeight="1" x14ac:dyDescent="0.25">
      <c r="C25" s="201" t="s">
        <v>33</v>
      </c>
      <c r="D25" s="202"/>
      <c r="E25" s="203" t="s">
        <v>108</v>
      </c>
      <c r="F25" s="204"/>
    </row>
    <row r="26" spans="3:6" ht="23.25" customHeight="1" x14ac:dyDescent="0.25">
      <c r="C26" s="201" t="s">
        <v>34</v>
      </c>
      <c r="D26" s="202"/>
      <c r="E26" s="203" t="s">
        <v>109</v>
      </c>
      <c r="F26" s="204"/>
    </row>
    <row r="27" spans="3:6" ht="30.75" customHeight="1" x14ac:dyDescent="0.25">
      <c r="C27" s="201" t="s">
        <v>110</v>
      </c>
      <c r="D27" s="202"/>
      <c r="E27" s="203" t="s">
        <v>111</v>
      </c>
      <c r="F27" s="204"/>
    </row>
    <row r="28" spans="3:6" ht="35.25" customHeight="1" x14ac:dyDescent="0.25">
      <c r="C28" s="201" t="s">
        <v>112</v>
      </c>
      <c r="D28" s="202"/>
      <c r="E28" s="203" t="s">
        <v>113</v>
      </c>
      <c r="F28" s="204"/>
    </row>
    <row r="29" spans="3:6" ht="33" customHeight="1" x14ac:dyDescent="0.25">
      <c r="C29" s="201" t="s">
        <v>114</v>
      </c>
      <c r="D29" s="202"/>
      <c r="E29" s="203" t="s">
        <v>113</v>
      </c>
      <c r="F29" s="204"/>
    </row>
    <row r="30" spans="3:6" ht="30" customHeight="1" x14ac:dyDescent="0.25">
      <c r="C30" s="201" t="s">
        <v>115</v>
      </c>
      <c r="D30" s="202"/>
      <c r="E30" s="203" t="s">
        <v>116</v>
      </c>
      <c r="F30" s="204"/>
    </row>
    <row r="31" spans="3:6" ht="35.25" customHeight="1" x14ac:dyDescent="0.25">
      <c r="C31" s="201" t="s">
        <v>117</v>
      </c>
      <c r="D31" s="202"/>
      <c r="E31" s="203" t="s">
        <v>118</v>
      </c>
      <c r="F31" s="204"/>
    </row>
    <row r="32" spans="3:6" ht="31.5" customHeight="1" x14ac:dyDescent="0.25">
      <c r="C32" s="201" t="s">
        <v>119</v>
      </c>
      <c r="D32" s="202"/>
      <c r="E32" s="203" t="s">
        <v>120</v>
      </c>
      <c r="F32" s="204"/>
    </row>
    <row r="33" spans="2:8" ht="35.25" customHeight="1" x14ac:dyDescent="0.25">
      <c r="B33" s="28"/>
      <c r="C33" s="201" t="s">
        <v>121</v>
      </c>
      <c r="D33" s="202"/>
      <c r="E33" s="203" t="s">
        <v>122</v>
      </c>
      <c r="F33" s="204"/>
      <c r="G33" s="29"/>
      <c r="H33" s="32"/>
    </row>
    <row r="34" spans="2:8" ht="59.25" customHeight="1" x14ac:dyDescent="0.25">
      <c r="B34" s="28"/>
      <c r="C34" s="201" t="s">
        <v>123</v>
      </c>
      <c r="D34" s="202"/>
      <c r="E34" s="203" t="s">
        <v>124</v>
      </c>
      <c r="F34" s="204"/>
      <c r="G34" s="29"/>
      <c r="H34" s="32"/>
    </row>
    <row r="35" spans="2:8" ht="29.25" customHeight="1" x14ac:dyDescent="0.25">
      <c r="B35" s="28"/>
      <c r="C35" s="201" t="s">
        <v>41</v>
      </c>
      <c r="D35" s="202"/>
      <c r="E35" s="203" t="s">
        <v>125</v>
      </c>
      <c r="F35" s="204"/>
      <c r="G35" s="29"/>
      <c r="H35" s="32"/>
    </row>
    <row r="36" spans="2:8" ht="82.5" customHeight="1" x14ac:dyDescent="0.25">
      <c r="B36" s="28"/>
      <c r="C36" s="201" t="s">
        <v>126</v>
      </c>
      <c r="D36" s="202"/>
      <c r="E36" s="203" t="s">
        <v>127</v>
      </c>
      <c r="F36" s="204"/>
      <c r="G36" s="29"/>
      <c r="H36" s="32"/>
    </row>
    <row r="37" spans="2:8" ht="46.5" customHeight="1" x14ac:dyDescent="0.25">
      <c r="B37" s="28"/>
      <c r="C37" s="201" t="s">
        <v>46</v>
      </c>
      <c r="D37" s="202"/>
      <c r="E37" s="203" t="s">
        <v>128</v>
      </c>
      <c r="F37" s="204"/>
      <c r="G37" s="29"/>
      <c r="H37" s="32"/>
    </row>
    <row r="38" spans="2:8" ht="6.75" customHeight="1" x14ac:dyDescent="0.25">
      <c r="B38" s="28"/>
      <c r="C38" s="209"/>
      <c r="D38" s="210"/>
      <c r="E38" s="205"/>
      <c r="F38" s="206"/>
      <c r="G38" s="29"/>
      <c r="H38" s="32"/>
    </row>
    <row r="39" spans="2:8" ht="15.75" customHeight="1" x14ac:dyDescent="0.25">
      <c r="B39" s="28"/>
      <c r="C39" s="33"/>
      <c r="D39" s="33"/>
      <c r="E39" s="34"/>
      <c r="F39" s="34"/>
      <c r="G39" s="29"/>
      <c r="H39" s="32"/>
    </row>
    <row r="40" spans="2:8" ht="21" customHeight="1" x14ac:dyDescent="0.25">
      <c r="B40" s="207" t="s">
        <v>129</v>
      </c>
      <c r="C40" s="165"/>
      <c r="D40" s="165"/>
      <c r="E40" s="165"/>
      <c r="F40" s="165"/>
      <c r="G40" s="165"/>
      <c r="H40" s="208"/>
    </row>
    <row r="41" spans="2:8" ht="20.25" customHeight="1" x14ac:dyDescent="0.25">
      <c r="B41" s="207" t="s">
        <v>130</v>
      </c>
      <c r="C41" s="165"/>
      <c r="D41" s="165"/>
      <c r="E41" s="165"/>
      <c r="F41" s="165"/>
      <c r="G41" s="165"/>
      <c r="H41" s="208"/>
    </row>
    <row r="42" spans="2:8" ht="20.25" customHeight="1" x14ac:dyDescent="0.25">
      <c r="B42" s="207" t="s">
        <v>131</v>
      </c>
      <c r="C42" s="165"/>
      <c r="D42" s="165"/>
      <c r="E42" s="165"/>
      <c r="F42" s="165"/>
      <c r="G42" s="165"/>
      <c r="H42" s="208"/>
    </row>
    <row r="43" spans="2:8" ht="20.25" customHeight="1" x14ac:dyDescent="0.25">
      <c r="B43" s="207" t="s">
        <v>132</v>
      </c>
      <c r="C43" s="165"/>
      <c r="D43" s="165"/>
      <c r="E43" s="165"/>
      <c r="F43" s="165"/>
      <c r="G43" s="165"/>
      <c r="H43" s="208"/>
    </row>
    <row r="44" spans="2:8" ht="15.75" customHeight="1" x14ac:dyDescent="0.25">
      <c r="B44" s="207" t="s">
        <v>133</v>
      </c>
      <c r="C44" s="165"/>
      <c r="D44" s="165"/>
      <c r="E44" s="165"/>
      <c r="F44" s="165"/>
      <c r="G44" s="165"/>
      <c r="H44" s="208"/>
    </row>
    <row r="45" spans="2:8" ht="15.75" customHeight="1" x14ac:dyDescent="0.25"/>
    <row r="46" spans="2:8" ht="15.75" customHeight="1" x14ac:dyDescent="0.25"/>
    <row r="47" spans="2:8" ht="15.75" customHeight="1" x14ac:dyDescent="0.25"/>
    <row r="48" spans="2: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64">
    <mergeCell ref="E35:F35"/>
    <mergeCell ref="E36:F36"/>
    <mergeCell ref="C30:D30"/>
    <mergeCell ref="C31:D31"/>
    <mergeCell ref="C32:D32"/>
    <mergeCell ref="C33:D33"/>
    <mergeCell ref="C34:D34"/>
    <mergeCell ref="C35:D35"/>
    <mergeCell ref="C36:D36"/>
    <mergeCell ref="C27:D27"/>
    <mergeCell ref="C28:D28"/>
    <mergeCell ref="C29:D29"/>
    <mergeCell ref="E33:F33"/>
    <mergeCell ref="E34:F34"/>
    <mergeCell ref="E31:F31"/>
    <mergeCell ref="E32:F32"/>
    <mergeCell ref="E27:F27"/>
    <mergeCell ref="E28:F28"/>
    <mergeCell ref="E29:F29"/>
    <mergeCell ref="E30:F30"/>
    <mergeCell ref="E23:F23"/>
    <mergeCell ref="C23:D23"/>
    <mergeCell ref="C24:D24"/>
    <mergeCell ref="C25:D25"/>
    <mergeCell ref="C26:D26"/>
    <mergeCell ref="E24:F24"/>
    <mergeCell ref="E25:F25"/>
    <mergeCell ref="E26:F26"/>
    <mergeCell ref="C19:D19"/>
    <mergeCell ref="C20:D20"/>
    <mergeCell ref="C21:D21"/>
    <mergeCell ref="C22:D22"/>
    <mergeCell ref="E17:F17"/>
    <mergeCell ref="E18:F18"/>
    <mergeCell ref="E19:F19"/>
    <mergeCell ref="E20:F20"/>
    <mergeCell ref="E21:F21"/>
    <mergeCell ref="E22:F22"/>
    <mergeCell ref="E15:F15"/>
    <mergeCell ref="E16:F16"/>
    <mergeCell ref="C16:D16"/>
    <mergeCell ref="C17:D17"/>
    <mergeCell ref="C18:D18"/>
    <mergeCell ref="B42:H42"/>
    <mergeCell ref="C38:D38"/>
    <mergeCell ref="B43:H43"/>
    <mergeCell ref="B44:H44"/>
    <mergeCell ref="B2:H2"/>
    <mergeCell ref="B4:H5"/>
    <mergeCell ref="B6:H6"/>
    <mergeCell ref="B7:H7"/>
    <mergeCell ref="B9:H10"/>
    <mergeCell ref="C12:D12"/>
    <mergeCell ref="E12:F12"/>
    <mergeCell ref="C13:D13"/>
    <mergeCell ref="E13:F13"/>
    <mergeCell ref="C14:D14"/>
    <mergeCell ref="E14:F14"/>
    <mergeCell ref="C15:D15"/>
    <mergeCell ref="C37:D37"/>
    <mergeCell ref="E37:F37"/>
    <mergeCell ref="E38:F38"/>
    <mergeCell ref="B40:H40"/>
    <mergeCell ref="B41:H4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T100"/>
  <sheetViews>
    <sheetView workbookViewId="0">
      <selection activeCell="L10" sqref="L10:M11"/>
    </sheetView>
  </sheetViews>
  <sheetFormatPr baseColWidth="10" defaultColWidth="14.42578125" defaultRowHeight="15" customHeight="1" x14ac:dyDescent="0.25"/>
  <cols>
    <col min="1" max="1" width="9.42578125" customWidth="1"/>
    <col min="2" max="39" width="5" customWidth="1"/>
    <col min="40" max="40" width="9.42578125" customWidth="1"/>
    <col min="41" max="46" width="5" customWidth="1"/>
  </cols>
  <sheetData>
    <row r="2" spans="2:46" ht="18" customHeight="1" x14ac:dyDescent="0.25">
      <c r="B2" s="268" t="s">
        <v>134</v>
      </c>
      <c r="C2" s="155"/>
      <c r="D2" s="155"/>
      <c r="E2" s="155"/>
      <c r="F2" s="155"/>
      <c r="G2" s="155"/>
      <c r="H2" s="155"/>
      <c r="I2" s="155"/>
      <c r="J2" s="269" t="s">
        <v>20</v>
      </c>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42"/>
      <c r="AN2" s="35"/>
      <c r="AO2" s="35"/>
      <c r="AP2" s="35"/>
      <c r="AQ2" s="35"/>
      <c r="AR2" s="35"/>
      <c r="AS2" s="35"/>
      <c r="AT2" s="35"/>
    </row>
    <row r="3" spans="2:46" ht="18.75" customHeight="1" x14ac:dyDescent="0.25">
      <c r="B3" s="155"/>
      <c r="C3" s="155"/>
      <c r="D3" s="155"/>
      <c r="E3" s="155"/>
      <c r="F3" s="155"/>
      <c r="G3" s="155"/>
      <c r="H3" s="155"/>
      <c r="I3" s="155"/>
      <c r="J3" s="271"/>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272"/>
      <c r="AN3" s="35"/>
      <c r="AO3" s="35"/>
      <c r="AP3" s="35"/>
      <c r="AQ3" s="35"/>
      <c r="AR3" s="35"/>
      <c r="AS3" s="35"/>
      <c r="AT3" s="35"/>
    </row>
    <row r="4" spans="2:46" ht="15" customHeight="1" x14ac:dyDescent="0.25">
      <c r="B4" s="155"/>
      <c r="C4" s="155"/>
      <c r="D4" s="155"/>
      <c r="E4" s="155"/>
      <c r="F4" s="155"/>
      <c r="G4" s="155"/>
      <c r="H4" s="155"/>
      <c r="I4" s="155"/>
      <c r="J4" s="234"/>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38"/>
      <c r="AN4" s="35"/>
      <c r="AO4" s="35"/>
      <c r="AP4" s="35"/>
      <c r="AQ4" s="35"/>
      <c r="AR4" s="35"/>
      <c r="AS4" s="35"/>
      <c r="AT4" s="35"/>
    </row>
    <row r="5" spans="2:46" x14ac:dyDescent="0.2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row>
    <row r="6" spans="2:46" ht="15" customHeight="1" x14ac:dyDescent="0.25">
      <c r="B6" s="275" t="s">
        <v>135</v>
      </c>
      <c r="C6" s="270"/>
      <c r="D6" s="233"/>
      <c r="E6" s="264" t="s">
        <v>136</v>
      </c>
      <c r="F6" s="146"/>
      <c r="G6" s="146"/>
      <c r="H6" s="146"/>
      <c r="I6" s="153"/>
      <c r="J6" s="239" t="str">
        <f>IF(AND('Mapa final'!$H$16="Muy Alta",'Mapa final'!$L$16="Leve"),CONCATENATE("R",'Mapa final'!$A$16),"")</f>
        <v/>
      </c>
      <c r="K6" s="237"/>
      <c r="L6" s="241" t="str">
        <f>IF(AND('Mapa final'!$H$21="Muy Alta",'Mapa final'!$L$21="Leve"),CONCATENATE("R",'Mapa final'!$A$21),"")</f>
        <v/>
      </c>
      <c r="M6" s="237"/>
      <c r="N6" s="241" t="str">
        <f>IF(AND('Mapa final'!$H$26="Muy Alta",'Mapa final'!$L$26="Leve"),CONCATENATE("R",'Mapa final'!$A$26),"")</f>
        <v/>
      </c>
      <c r="O6" s="153"/>
      <c r="P6" s="239" t="str">
        <f>IF(AND('Mapa final'!$H$16="Muy Alta",'Mapa final'!$L$16="Menor"),CONCATENATE("R",'Mapa final'!$A$16),"")</f>
        <v/>
      </c>
      <c r="Q6" s="237"/>
      <c r="R6" s="241" t="str">
        <f>IF(AND('Mapa final'!$H$21="Muy Alta",'Mapa final'!$L$21="Menor"),CONCATENATE("R",'Mapa final'!$A$21),"")</f>
        <v/>
      </c>
      <c r="S6" s="237"/>
      <c r="T6" s="241" t="str">
        <f>IF(AND('Mapa final'!$H$26="Muy Alta",'Mapa final'!$L$26="Menor"),CONCATENATE("R",'Mapa final'!$A$26),"")</f>
        <v/>
      </c>
      <c r="U6" s="153"/>
      <c r="V6" s="239" t="str">
        <f>IF(AND('Mapa final'!$H$16="Muy Alta",'Mapa final'!$L$16="Moderado"),CONCATENATE("R",'Mapa final'!$A$16),"")</f>
        <v/>
      </c>
      <c r="W6" s="237"/>
      <c r="X6" s="241" t="str">
        <f>IF(AND('Mapa final'!$H$21="Muy Alta",'Mapa final'!$L$21="Moderado"),CONCATENATE("R",'Mapa final'!$A$21),"")</f>
        <v/>
      </c>
      <c r="Y6" s="237"/>
      <c r="Z6" s="241" t="str">
        <f>IF(AND('Mapa final'!$H$26="Muy Alta",'Mapa final'!$L$26="Moderado"),CONCATENATE("R",'Mapa final'!$A$26),"")</f>
        <v/>
      </c>
      <c r="AA6" s="153"/>
      <c r="AB6" s="239" t="str">
        <f>IF(AND('Mapa final'!$H$16="Muy Alta",'Mapa final'!$L$16="Mayor"),CONCATENATE("R",'Mapa final'!$A$16),"")</f>
        <v/>
      </c>
      <c r="AC6" s="237"/>
      <c r="AD6" s="241" t="str">
        <f>IF(AND('Mapa final'!$H$21="Muy Alta",'Mapa final'!$L$21="Mayor"),CONCATENATE("R",'Mapa final'!$A$21),"")</f>
        <v/>
      </c>
      <c r="AE6" s="237"/>
      <c r="AF6" s="241" t="str">
        <f>IF(AND('Mapa final'!$H$26="Muy Alta",'Mapa final'!$L$26="Mayor"),CONCATENATE("R",'Mapa final'!$A$26),"")</f>
        <v/>
      </c>
      <c r="AG6" s="153"/>
      <c r="AH6" s="246" t="str">
        <f>IF(AND('Mapa final'!$H$16="Muy Alta",'Mapa final'!$L$16="Catastrófico"),CONCATENATE("R",'Mapa final'!$A$16),"")</f>
        <v/>
      </c>
      <c r="AI6" s="237"/>
      <c r="AJ6" s="249" t="str">
        <f>IF(AND('Mapa final'!$H$21="Muy Alta",'Mapa final'!$L$21="Catastrófico"),CONCATENATE("R",'Mapa final'!$A$21),"")</f>
        <v/>
      </c>
      <c r="AK6" s="237"/>
      <c r="AL6" s="249" t="str">
        <f>IF(AND('Mapa final'!$H$26="Muy Alta",'Mapa final'!$L$26="Catastrófico"),CONCATENATE("R",'Mapa final'!$A$26),"")</f>
        <v/>
      </c>
      <c r="AM6" s="153"/>
      <c r="AO6" s="274" t="s">
        <v>137</v>
      </c>
      <c r="AP6" s="254"/>
      <c r="AQ6" s="254"/>
      <c r="AR6" s="254"/>
      <c r="AS6" s="254"/>
      <c r="AT6" s="255"/>
    </row>
    <row r="7" spans="2:46" ht="15" customHeight="1" x14ac:dyDescent="0.25">
      <c r="B7" s="271"/>
      <c r="C7" s="155"/>
      <c r="D7" s="156"/>
      <c r="E7" s="154"/>
      <c r="F7" s="155"/>
      <c r="G7" s="155"/>
      <c r="H7" s="155"/>
      <c r="I7" s="156"/>
      <c r="J7" s="240"/>
      <c r="K7" s="238"/>
      <c r="L7" s="234"/>
      <c r="M7" s="238"/>
      <c r="N7" s="234"/>
      <c r="O7" s="235"/>
      <c r="P7" s="240"/>
      <c r="Q7" s="238"/>
      <c r="R7" s="234"/>
      <c r="S7" s="238"/>
      <c r="T7" s="234"/>
      <c r="U7" s="235"/>
      <c r="V7" s="240"/>
      <c r="W7" s="238"/>
      <c r="X7" s="234"/>
      <c r="Y7" s="238"/>
      <c r="Z7" s="234"/>
      <c r="AA7" s="235"/>
      <c r="AB7" s="240"/>
      <c r="AC7" s="238"/>
      <c r="AD7" s="234"/>
      <c r="AE7" s="238"/>
      <c r="AF7" s="234"/>
      <c r="AG7" s="235"/>
      <c r="AH7" s="240"/>
      <c r="AI7" s="238"/>
      <c r="AJ7" s="234"/>
      <c r="AK7" s="238"/>
      <c r="AL7" s="234"/>
      <c r="AM7" s="235"/>
      <c r="AN7" s="35"/>
      <c r="AO7" s="256"/>
      <c r="AP7" s="155"/>
      <c r="AQ7" s="155"/>
      <c r="AR7" s="155"/>
      <c r="AS7" s="155"/>
      <c r="AT7" s="257"/>
    </row>
    <row r="8" spans="2:46" ht="15" customHeight="1" x14ac:dyDescent="0.25">
      <c r="B8" s="271"/>
      <c r="C8" s="155"/>
      <c r="D8" s="156"/>
      <c r="E8" s="154"/>
      <c r="F8" s="155"/>
      <c r="G8" s="155"/>
      <c r="H8" s="155"/>
      <c r="I8" s="156"/>
      <c r="J8" s="250" t="str">
        <f>IF(AND('Mapa final'!$H$31="Muy Alta",'Mapa final'!$L$31="Leve"),CONCATENATE("R",'Mapa final'!$A$31),"")</f>
        <v/>
      </c>
      <c r="K8" s="242"/>
      <c r="L8" s="232" t="str">
        <f>IF(AND('Mapa final'!$H$36="Muy Alta",'Mapa final'!$L$36="Leve"),CONCATENATE("R",'Mapa final'!$A$36),"")</f>
        <v/>
      </c>
      <c r="M8" s="242"/>
      <c r="N8" s="232" t="str">
        <f>IF(AND('Mapa final'!$H$41="Muy Alta",'Mapa final'!$L$41="Leve"),CONCATENATE("R",'Mapa final'!$A$41),"")</f>
        <v/>
      </c>
      <c r="O8" s="233"/>
      <c r="P8" s="250" t="str">
        <f>IF(AND('Mapa final'!$H$31="Muy Alta",'Mapa final'!$L$31="Menor"),CONCATENATE("R",'Mapa final'!$A$31),"")</f>
        <v/>
      </c>
      <c r="Q8" s="242"/>
      <c r="R8" s="232" t="str">
        <f>IF(AND('Mapa final'!$H$36="Muy Alta",'Mapa final'!$L$36="Menor"),CONCATENATE("R",'Mapa final'!$A$36),"")</f>
        <v/>
      </c>
      <c r="S8" s="242"/>
      <c r="T8" s="232" t="str">
        <f>IF(AND('Mapa final'!$H$41="Muy Alta",'Mapa final'!$L$41="Menor"),CONCATENATE("R",'Mapa final'!$A$41),"")</f>
        <v/>
      </c>
      <c r="U8" s="233"/>
      <c r="V8" s="250" t="str">
        <f>IF(AND('Mapa final'!$H$31="Muy Alta",'Mapa final'!$L$31="Moderado"),CONCATENATE("R",'Mapa final'!$A$31),"")</f>
        <v/>
      </c>
      <c r="W8" s="242"/>
      <c r="X8" s="232" t="str">
        <f>IF(AND('Mapa final'!$H$36="Muy Alta",'Mapa final'!$L$36="Moderado"),CONCATENATE("R",'Mapa final'!$A$36),"")</f>
        <v/>
      </c>
      <c r="Y8" s="242"/>
      <c r="Z8" s="232" t="str">
        <f>IF(AND('Mapa final'!$H$41="Muy Alta",'Mapa final'!$L$41="Moderado"),CONCATENATE("R",'Mapa final'!$A$41),"")</f>
        <v/>
      </c>
      <c r="AA8" s="233"/>
      <c r="AB8" s="250" t="str">
        <f>IF(AND('Mapa final'!$H$31="Muy Alta",'Mapa final'!$L$31="Mayor"),CONCATENATE("R",'Mapa final'!$A$31),"")</f>
        <v/>
      </c>
      <c r="AC8" s="242"/>
      <c r="AD8" s="232" t="str">
        <f>IF(AND('Mapa final'!$H$36="Muy Alta",'Mapa final'!$L$36="Mayor"),CONCATENATE("R",'Mapa final'!$A$36),"")</f>
        <v/>
      </c>
      <c r="AE8" s="242"/>
      <c r="AF8" s="232" t="str">
        <f>IF(AND('Mapa final'!$H$41="Muy Alta",'Mapa final'!$L$41="Mayor"),CONCATENATE("R",'Mapa final'!$A$41),"")</f>
        <v/>
      </c>
      <c r="AG8" s="233"/>
      <c r="AH8" s="247" t="str">
        <f>IF(AND('Mapa final'!$H$31="Muy Alta",'Mapa final'!$L$31="Catastrófico"),CONCATENATE("R",'Mapa final'!$A$31),"")</f>
        <v/>
      </c>
      <c r="AI8" s="242"/>
      <c r="AJ8" s="248" t="str">
        <f>IF(AND('Mapa final'!$H$36="Muy Alta",'Mapa final'!$L$36="Catastrófico"),CONCATENATE("R",'Mapa final'!$A$36),"")</f>
        <v/>
      </c>
      <c r="AK8" s="242"/>
      <c r="AL8" s="248" t="str">
        <f>IF(AND('Mapa final'!$H$41="Muy Alta",'Mapa final'!$L$41="Catastrófico"),CONCATENATE("R",'Mapa final'!$A$41),"")</f>
        <v/>
      </c>
      <c r="AM8" s="233"/>
      <c r="AN8" s="35"/>
      <c r="AO8" s="256"/>
      <c r="AP8" s="155"/>
      <c r="AQ8" s="155"/>
      <c r="AR8" s="155"/>
      <c r="AS8" s="155"/>
      <c r="AT8" s="257"/>
    </row>
    <row r="9" spans="2:46" ht="15" customHeight="1" x14ac:dyDescent="0.25">
      <c r="B9" s="271"/>
      <c r="C9" s="155"/>
      <c r="D9" s="156"/>
      <c r="E9" s="154"/>
      <c r="F9" s="155"/>
      <c r="G9" s="155"/>
      <c r="H9" s="155"/>
      <c r="I9" s="156"/>
      <c r="J9" s="240"/>
      <c r="K9" s="238"/>
      <c r="L9" s="234"/>
      <c r="M9" s="238"/>
      <c r="N9" s="234"/>
      <c r="O9" s="235"/>
      <c r="P9" s="240"/>
      <c r="Q9" s="238"/>
      <c r="R9" s="234"/>
      <c r="S9" s="238"/>
      <c r="T9" s="234"/>
      <c r="U9" s="235"/>
      <c r="V9" s="240"/>
      <c r="W9" s="238"/>
      <c r="X9" s="234"/>
      <c r="Y9" s="238"/>
      <c r="Z9" s="234"/>
      <c r="AA9" s="235"/>
      <c r="AB9" s="240"/>
      <c r="AC9" s="238"/>
      <c r="AD9" s="234"/>
      <c r="AE9" s="238"/>
      <c r="AF9" s="234"/>
      <c r="AG9" s="235"/>
      <c r="AH9" s="240"/>
      <c r="AI9" s="238"/>
      <c r="AJ9" s="234"/>
      <c r="AK9" s="238"/>
      <c r="AL9" s="234"/>
      <c r="AM9" s="235"/>
      <c r="AN9" s="35"/>
      <c r="AO9" s="256"/>
      <c r="AP9" s="155"/>
      <c r="AQ9" s="155"/>
      <c r="AR9" s="155"/>
      <c r="AS9" s="155"/>
      <c r="AT9" s="257"/>
    </row>
    <row r="10" spans="2:46" ht="15" customHeight="1" x14ac:dyDescent="0.25">
      <c r="B10" s="271"/>
      <c r="C10" s="155"/>
      <c r="D10" s="156"/>
      <c r="E10" s="154"/>
      <c r="F10" s="155"/>
      <c r="G10" s="155"/>
      <c r="H10" s="155"/>
      <c r="I10" s="156"/>
      <c r="J10" s="250" t="e">
        <f>IF(AND('Mapa final'!#REF!="Muy Alta",'Mapa final'!#REF!="Leve"),CONCATENATE("R",'Mapa final'!#REF!),"")</f>
        <v>#REF!</v>
      </c>
      <c r="K10" s="242"/>
      <c r="L10" s="232" t="e">
        <f>IF(AND('Mapa final'!#REF!="Muy Alta",'Mapa final'!#REF!="Leve"),CONCATENATE("R",'Mapa final'!#REF!),"")</f>
        <v>#REF!</v>
      </c>
      <c r="M10" s="242"/>
      <c r="N10" s="232" t="e">
        <f>IF(AND('Mapa final'!#REF!="Muy Alta",'Mapa final'!#REF!="Leve"),CONCATENATE("R",'Mapa final'!#REF!),"")</f>
        <v>#REF!</v>
      </c>
      <c r="O10" s="233"/>
      <c r="P10" s="250" t="e">
        <f>IF(AND('Mapa final'!#REF!="Muy Alta",'Mapa final'!#REF!="Menor"),CONCATENATE("R",'Mapa final'!#REF!),"")</f>
        <v>#REF!</v>
      </c>
      <c r="Q10" s="242"/>
      <c r="R10" s="232" t="e">
        <f>IF(AND('Mapa final'!#REF!="Muy Alta",'Mapa final'!#REF!="Menor"),CONCATENATE("R",'Mapa final'!#REF!),"")</f>
        <v>#REF!</v>
      </c>
      <c r="S10" s="242"/>
      <c r="T10" s="232" t="e">
        <f>IF(AND('Mapa final'!#REF!="Muy Alta",'Mapa final'!#REF!="Menor"),CONCATENATE("R",'Mapa final'!#REF!),"")</f>
        <v>#REF!</v>
      </c>
      <c r="U10" s="233"/>
      <c r="V10" s="250" t="e">
        <f>IF(AND('Mapa final'!#REF!="Muy Alta",'Mapa final'!#REF!="Moderado"),CONCATENATE("R",'Mapa final'!#REF!),"")</f>
        <v>#REF!</v>
      </c>
      <c r="W10" s="242"/>
      <c r="X10" s="232" t="e">
        <f>IF(AND('Mapa final'!#REF!="Muy Alta",'Mapa final'!#REF!="Moderado"),CONCATENATE("R",'Mapa final'!#REF!),"")</f>
        <v>#REF!</v>
      </c>
      <c r="Y10" s="242"/>
      <c r="Z10" s="232" t="e">
        <f>IF(AND('Mapa final'!#REF!="Muy Alta",'Mapa final'!#REF!="Moderado"),CONCATENATE("R",'Mapa final'!#REF!),"")</f>
        <v>#REF!</v>
      </c>
      <c r="AA10" s="233"/>
      <c r="AB10" s="250" t="e">
        <f>IF(AND('Mapa final'!#REF!="Muy Alta",'Mapa final'!#REF!="Mayor"),CONCATENATE("R",'Mapa final'!#REF!),"")</f>
        <v>#REF!</v>
      </c>
      <c r="AC10" s="242"/>
      <c r="AD10" s="232" t="e">
        <f>IF(AND('Mapa final'!#REF!="Muy Alta",'Mapa final'!#REF!="Mayor"),CONCATENATE("R",'Mapa final'!#REF!),"")</f>
        <v>#REF!</v>
      </c>
      <c r="AE10" s="242"/>
      <c r="AF10" s="232" t="e">
        <f>IF(AND('Mapa final'!#REF!="Muy Alta",'Mapa final'!#REF!="Mayor"),CONCATENATE("R",'Mapa final'!#REF!),"")</f>
        <v>#REF!</v>
      </c>
      <c r="AG10" s="233"/>
      <c r="AH10" s="247" t="e">
        <f>IF(AND('Mapa final'!#REF!="Muy Alta",'Mapa final'!#REF!="Catastrófico"),CONCATENATE("R",'Mapa final'!#REF!),"")</f>
        <v>#REF!</v>
      </c>
      <c r="AI10" s="242"/>
      <c r="AJ10" s="248" t="e">
        <f>IF(AND('Mapa final'!#REF!="Muy Alta",'Mapa final'!#REF!="Catastrófico"),CONCATENATE("R",'Mapa final'!#REF!),"")</f>
        <v>#REF!</v>
      </c>
      <c r="AK10" s="242"/>
      <c r="AL10" s="248" t="e">
        <f>IF(AND('Mapa final'!#REF!="Muy Alta",'Mapa final'!#REF!="Catastrófico"),CONCATENATE("R",'Mapa final'!#REF!),"")</f>
        <v>#REF!</v>
      </c>
      <c r="AM10" s="233"/>
      <c r="AN10" s="35"/>
      <c r="AO10" s="256"/>
      <c r="AP10" s="155"/>
      <c r="AQ10" s="155"/>
      <c r="AR10" s="155"/>
      <c r="AS10" s="155"/>
      <c r="AT10" s="257"/>
    </row>
    <row r="11" spans="2:46" ht="15" customHeight="1" x14ac:dyDescent="0.25">
      <c r="B11" s="271"/>
      <c r="C11" s="155"/>
      <c r="D11" s="156"/>
      <c r="E11" s="154"/>
      <c r="F11" s="155"/>
      <c r="G11" s="155"/>
      <c r="H11" s="155"/>
      <c r="I11" s="156"/>
      <c r="J11" s="240"/>
      <c r="K11" s="238"/>
      <c r="L11" s="234"/>
      <c r="M11" s="238"/>
      <c r="N11" s="234"/>
      <c r="O11" s="235"/>
      <c r="P11" s="240"/>
      <c r="Q11" s="238"/>
      <c r="R11" s="234"/>
      <c r="S11" s="238"/>
      <c r="T11" s="234"/>
      <c r="U11" s="235"/>
      <c r="V11" s="240"/>
      <c r="W11" s="238"/>
      <c r="X11" s="234"/>
      <c r="Y11" s="238"/>
      <c r="Z11" s="234"/>
      <c r="AA11" s="235"/>
      <c r="AB11" s="240"/>
      <c r="AC11" s="238"/>
      <c r="AD11" s="234"/>
      <c r="AE11" s="238"/>
      <c r="AF11" s="234"/>
      <c r="AG11" s="235"/>
      <c r="AH11" s="240"/>
      <c r="AI11" s="238"/>
      <c r="AJ11" s="234"/>
      <c r="AK11" s="238"/>
      <c r="AL11" s="234"/>
      <c r="AM11" s="235"/>
      <c r="AN11" s="35"/>
      <c r="AO11" s="256"/>
      <c r="AP11" s="155"/>
      <c r="AQ11" s="155"/>
      <c r="AR11" s="155"/>
      <c r="AS11" s="155"/>
      <c r="AT11" s="257"/>
    </row>
    <row r="12" spans="2:46" ht="15" customHeight="1" x14ac:dyDescent="0.25">
      <c r="B12" s="271"/>
      <c r="C12" s="155"/>
      <c r="D12" s="156"/>
      <c r="E12" s="154"/>
      <c r="F12" s="155"/>
      <c r="G12" s="155"/>
      <c r="H12" s="155"/>
      <c r="I12" s="156"/>
      <c r="J12" s="250" t="e">
        <f>IF(AND('Mapa final'!#REF!="Muy Alta",'Mapa final'!#REF!="Leve"),CONCATENATE("R",'Mapa final'!#REF!),"")</f>
        <v>#REF!</v>
      </c>
      <c r="K12" s="242"/>
      <c r="L12" s="232" t="str">
        <f>IF(AND('Mapa final'!$H$46="Muy Alta",'Mapa final'!$L$46="Leve"),CONCATENATE("R",'Mapa final'!$A$46),"")</f>
        <v/>
      </c>
      <c r="M12" s="242"/>
      <c r="N12" s="232" t="str">
        <f>IF(AND('Mapa final'!$H$52="Muy Alta",'Mapa final'!$L$52="Leve"),CONCATENATE("R",'Mapa final'!$A$52),"")</f>
        <v/>
      </c>
      <c r="O12" s="233"/>
      <c r="P12" s="250" t="e">
        <f>IF(AND('Mapa final'!#REF!="Muy Alta",'Mapa final'!#REF!="Menor"),CONCATENATE("R",'Mapa final'!#REF!),"")</f>
        <v>#REF!</v>
      </c>
      <c r="Q12" s="242"/>
      <c r="R12" s="232" t="str">
        <f>IF(AND('Mapa final'!$H$46="Muy Alta",'Mapa final'!$L$46="Menor"),CONCATENATE("R",'Mapa final'!$A$46),"")</f>
        <v/>
      </c>
      <c r="S12" s="242"/>
      <c r="T12" s="232" t="str">
        <f>IF(AND('Mapa final'!$H$52="Muy Alta",'Mapa final'!$L$52="Menor"),CONCATENATE("R",'Mapa final'!$A$52),"")</f>
        <v/>
      </c>
      <c r="U12" s="233"/>
      <c r="V12" s="250" t="e">
        <f>IF(AND('Mapa final'!#REF!="Muy Alta",'Mapa final'!#REF!="Moderado"),CONCATENATE("R",'Mapa final'!#REF!),"")</f>
        <v>#REF!</v>
      </c>
      <c r="W12" s="242"/>
      <c r="X12" s="232" t="str">
        <f>IF(AND('Mapa final'!$H$46="Muy Alta",'Mapa final'!$L$46="Moderado"),CONCATENATE("R",'Mapa final'!$A$46),"")</f>
        <v/>
      </c>
      <c r="Y12" s="242"/>
      <c r="Z12" s="232" t="str">
        <f>IF(AND('Mapa final'!$H$52="Muy Alta",'Mapa final'!$L$52="Moderado"),CONCATENATE("R",'Mapa final'!$A$52),"")</f>
        <v/>
      </c>
      <c r="AA12" s="233"/>
      <c r="AB12" s="250" t="e">
        <f>IF(AND('Mapa final'!#REF!="Muy Alta",'Mapa final'!#REF!="Mayor"),CONCATENATE("R",'Mapa final'!#REF!),"")</f>
        <v>#REF!</v>
      </c>
      <c r="AC12" s="242"/>
      <c r="AD12" s="232" t="str">
        <f>IF(AND('Mapa final'!$H$46="Muy Alta",'Mapa final'!$L$46="Mayor"),CONCATENATE("R",'Mapa final'!$A$46),"")</f>
        <v/>
      </c>
      <c r="AE12" s="242"/>
      <c r="AF12" s="232" t="str">
        <f>IF(AND('Mapa final'!$H$52="Muy Alta",'Mapa final'!$L$52="Mayor"),CONCATENATE("R",'Mapa final'!$A$52),"")</f>
        <v/>
      </c>
      <c r="AG12" s="233"/>
      <c r="AH12" s="247" t="e">
        <f>IF(AND('Mapa final'!#REF!="Muy Alta",'Mapa final'!#REF!="Catastrófico"),CONCATENATE("R",'Mapa final'!#REF!),"")</f>
        <v>#REF!</v>
      </c>
      <c r="AI12" s="242"/>
      <c r="AJ12" s="248" t="str">
        <f>IF(AND('Mapa final'!$H$46="Muy Alta",'Mapa final'!$L$46="Catastrófico"),CONCATENATE("R",'Mapa final'!$A$46),"")</f>
        <v/>
      </c>
      <c r="AK12" s="242"/>
      <c r="AL12" s="248" t="str">
        <f>IF(AND('Mapa final'!$H$52="Muy Alta",'Mapa final'!$L$52="Catastrófico"),CONCATENATE("R",'Mapa final'!$A$52),"")</f>
        <v/>
      </c>
      <c r="AM12" s="233"/>
      <c r="AN12" s="35"/>
      <c r="AO12" s="256"/>
      <c r="AP12" s="155"/>
      <c r="AQ12" s="155"/>
      <c r="AR12" s="155"/>
      <c r="AS12" s="155"/>
      <c r="AT12" s="257"/>
    </row>
    <row r="13" spans="2:46" ht="15.75" customHeight="1" x14ac:dyDescent="0.25">
      <c r="B13" s="271"/>
      <c r="C13" s="155"/>
      <c r="D13" s="156"/>
      <c r="E13" s="157"/>
      <c r="F13" s="148"/>
      <c r="G13" s="148"/>
      <c r="H13" s="148"/>
      <c r="I13" s="158"/>
      <c r="J13" s="240"/>
      <c r="K13" s="238"/>
      <c r="L13" s="234"/>
      <c r="M13" s="238"/>
      <c r="N13" s="234"/>
      <c r="O13" s="235"/>
      <c r="P13" s="240"/>
      <c r="Q13" s="238"/>
      <c r="R13" s="234"/>
      <c r="S13" s="238"/>
      <c r="T13" s="234"/>
      <c r="U13" s="235"/>
      <c r="V13" s="240"/>
      <c r="W13" s="238"/>
      <c r="X13" s="234"/>
      <c r="Y13" s="238"/>
      <c r="Z13" s="234"/>
      <c r="AA13" s="235"/>
      <c r="AB13" s="240"/>
      <c r="AC13" s="238"/>
      <c r="AD13" s="234"/>
      <c r="AE13" s="238"/>
      <c r="AF13" s="234"/>
      <c r="AG13" s="235"/>
      <c r="AH13" s="157"/>
      <c r="AI13" s="244"/>
      <c r="AJ13" s="243"/>
      <c r="AK13" s="244"/>
      <c r="AL13" s="243"/>
      <c r="AM13" s="158"/>
      <c r="AN13" s="35"/>
      <c r="AO13" s="258"/>
      <c r="AP13" s="259"/>
      <c r="AQ13" s="259"/>
      <c r="AR13" s="259"/>
      <c r="AS13" s="259"/>
      <c r="AT13" s="260"/>
    </row>
    <row r="14" spans="2:46" ht="15" customHeight="1" x14ac:dyDescent="0.25">
      <c r="B14" s="271"/>
      <c r="C14" s="155"/>
      <c r="D14" s="156"/>
      <c r="E14" s="264" t="s">
        <v>138</v>
      </c>
      <c r="F14" s="146"/>
      <c r="G14" s="146"/>
      <c r="H14" s="146"/>
      <c r="I14" s="146"/>
      <c r="J14" s="252" t="str">
        <f>IF(AND('Mapa final'!$H$16="Alta",'Mapa final'!$L$16="Leve"),CONCATENATE("R",'Mapa final'!$A$16),"")</f>
        <v/>
      </c>
      <c r="K14" s="237"/>
      <c r="L14" s="236" t="str">
        <f>IF(AND('Mapa final'!$H$21="Alta",'Mapa final'!$L$21="Leve"),CONCATENATE("R",'Mapa final'!$A$21),"")</f>
        <v/>
      </c>
      <c r="M14" s="237"/>
      <c r="N14" s="236" t="str">
        <f>IF(AND('Mapa final'!$H$26="Alta",'Mapa final'!$L$26="Leve"),CONCATENATE("R",'Mapa final'!$A$26),"")</f>
        <v/>
      </c>
      <c r="O14" s="153"/>
      <c r="P14" s="252" t="str">
        <f>IF(AND('Mapa final'!$H$16="Alta",'Mapa final'!$L$16="Menor"),CONCATENATE("R",'Mapa final'!$A$16),"")</f>
        <v/>
      </c>
      <c r="Q14" s="237"/>
      <c r="R14" s="236" t="str">
        <f>IF(AND('Mapa final'!$H$21="Alta",'Mapa final'!$L$21="Menor"),CONCATENATE("R",'Mapa final'!$A$21),"")</f>
        <v/>
      </c>
      <c r="S14" s="237"/>
      <c r="T14" s="236" t="str">
        <f>IF(AND('Mapa final'!$H$26="Alta",'Mapa final'!$L$26="Menor"),CONCATENATE("R",'Mapa final'!$A$26),"")</f>
        <v/>
      </c>
      <c r="U14" s="153"/>
      <c r="V14" s="239" t="str">
        <f>IF(AND('Mapa final'!$H$16="Alta",'Mapa final'!$L$16="Moderado"),CONCATENATE("R",'Mapa final'!$A$16),"")</f>
        <v/>
      </c>
      <c r="W14" s="237"/>
      <c r="X14" s="241" t="str">
        <f>IF(AND('Mapa final'!$H$21="Alta",'Mapa final'!$L$21="Moderado"),CONCATENATE("R",'Mapa final'!$A$21),"")</f>
        <v/>
      </c>
      <c r="Y14" s="237"/>
      <c r="Z14" s="241" t="str">
        <f>IF(AND('Mapa final'!$H$26="Alta",'Mapa final'!$L$26="Moderado"),CONCATENATE("R",'Mapa final'!$A$26),"")</f>
        <v/>
      </c>
      <c r="AA14" s="153"/>
      <c r="AB14" s="239" t="str">
        <f>IF(AND('Mapa final'!$H$16="Alta",'Mapa final'!$L$16="Mayor"),CONCATENATE("R",'Mapa final'!$A$16),"")</f>
        <v/>
      </c>
      <c r="AC14" s="237"/>
      <c r="AD14" s="241" t="str">
        <f>IF(AND('Mapa final'!$H$21="Alta",'Mapa final'!$L$21="Mayor"),CONCATENATE("R",'Mapa final'!$A$21),"")</f>
        <v/>
      </c>
      <c r="AE14" s="237"/>
      <c r="AF14" s="241" t="str">
        <f>IF(AND('Mapa final'!$H$26="Alta",'Mapa final'!$L$26="Mayor"),CONCATENATE("R",'Mapa final'!$A$26),"")</f>
        <v/>
      </c>
      <c r="AG14" s="153"/>
      <c r="AH14" s="246" t="str">
        <f>IF(AND('Mapa final'!$H$16="Alta",'Mapa final'!$L$16="Catastrófico"),CONCATENATE("R",'Mapa final'!$A$16),"")</f>
        <v/>
      </c>
      <c r="AI14" s="237"/>
      <c r="AJ14" s="249" t="str">
        <f>IF(AND('Mapa final'!$H$21="Alta",'Mapa final'!$L$21="Catastrófico"),CONCATENATE("R",'Mapa final'!$A$21),"")</f>
        <v/>
      </c>
      <c r="AK14" s="237"/>
      <c r="AL14" s="249" t="str">
        <f>IF(AND('Mapa final'!$H$26="Alta",'Mapa final'!$L$26="Catastrófico"),CONCATENATE("R",'Mapa final'!$A$26),"")</f>
        <v/>
      </c>
      <c r="AM14" s="153"/>
      <c r="AN14" s="35"/>
      <c r="AO14" s="253" t="s">
        <v>139</v>
      </c>
      <c r="AP14" s="254"/>
      <c r="AQ14" s="254"/>
      <c r="AR14" s="254"/>
      <c r="AS14" s="254"/>
      <c r="AT14" s="255"/>
    </row>
    <row r="15" spans="2:46" ht="15" customHeight="1" x14ac:dyDescent="0.25">
      <c r="B15" s="271"/>
      <c r="C15" s="155"/>
      <c r="D15" s="156"/>
      <c r="E15" s="154"/>
      <c r="F15" s="155"/>
      <c r="G15" s="155"/>
      <c r="H15" s="155"/>
      <c r="I15" s="155"/>
      <c r="J15" s="240"/>
      <c r="K15" s="238"/>
      <c r="L15" s="234"/>
      <c r="M15" s="238"/>
      <c r="N15" s="234"/>
      <c r="O15" s="235"/>
      <c r="P15" s="240"/>
      <c r="Q15" s="238"/>
      <c r="R15" s="234"/>
      <c r="S15" s="238"/>
      <c r="T15" s="234"/>
      <c r="U15" s="235"/>
      <c r="V15" s="240"/>
      <c r="W15" s="238"/>
      <c r="X15" s="234"/>
      <c r="Y15" s="238"/>
      <c r="Z15" s="234"/>
      <c r="AA15" s="235"/>
      <c r="AB15" s="240"/>
      <c r="AC15" s="238"/>
      <c r="AD15" s="234"/>
      <c r="AE15" s="238"/>
      <c r="AF15" s="234"/>
      <c r="AG15" s="235"/>
      <c r="AH15" s="240"/>
      <c r="AI15" s="238"/>
      <c r="AJ15" s="234"/>
      <c r="AK15" s="238"/>
      <c r="AL15" s="234"/>
      <c r="AM15" s="235"/>
      <c r="AN15" s="35"/>
      <c r="AO15" s="256"/>
      <c r="AP15" s="155"/>
      <c r="AQ15" s="155"/>
      <c r="AR15" s="155"/>
      <c r="AS15" s="155"/>
      <c r="AT15" s="257"/>
    </row>
    <row r="16" spans="2:46" ht="15" customHeight="1" x14ac:dyDescent="0.25">
      <c r="B16" s="271"/>
      <c r="C16" s="155"/>
      <c r="D16" s="156"/>
      <c r="E16" s="154"/>
      <c r="F16" s="155"/>
      <c r="G16" s="155"/>
      <c r="H16" s="155"/>
      <c r="I16" s="155"/>
      <c r="J16" s="251" t="str">
        <f>IF(AND('Mapa final'!$H$31="Alta",'Mapa final'!$L$31="Leve"),CONCATENATE("R",'Mapa final'!$A$31),"")</f>
        <v/>
      </c>
      <c r="K16" s="242"/>
      <c r="L16" s="245" t="str">
        <f>IF(AND('Mapa final'!$H$36="Alta",'Mapa final'!$L$36="Leve"),CONCATENATE("R",'Mapa final'!$A$36),"")</f>
        <v/>
      </c>
      <c r="M16" s="242"/>
      <c r="N16" s="245" t="str">
        <f>IF(AND('Mapa final'!$H$41="Alta",'Mapa final'!$L$41="Leve"),CONCATENATE("R",'Mapa final'!$A$41),"")</f>
        <v/>
      </c>
      <c r="O16" s="233"/>
      <c r="P16" s="251" t="str">
        <f>IF(AND('Mapa final'!$H$31="Alta",'Mapa final'!$L$31="Menor"),CONCATENATE("R",'Mapa final'!$A$31),"")</f>
        <v/>
      </c>
      <c r="Q16" s="242"/>
      <c r="R16" s="245" t="str">
        <f>IF(AND('Mapa final'!$H$36="Alta",'Mapa final'!$L$36="Menor"),CONCATENATE("R",'Mapa final'!$A$36),"")</f>
        <v/>
      </c>
      <c r="S16" s="242"/>
      <c r="T16" s="245" t="str">
        <f>IF(AND('Mapa final'!$H$41="Alta",'Mapa final'!$L$41="Menor"),CONCATENATE("R",'Mapa final'!$A$41),"")</f>
        <v/>
      </c>
      <c r="U16" s="233"/>
      <c r="V16" s="250" t="str">
        <f>IF(AND('Mapa final'!$H$31="Alta",'Mapa final'!$L$31="Moderado"),CONCATENATE("R",'Mapa final'!$A$31),"")</f>
        <v/>
      </c>
      <c r="W16" s="242"/>
      <c r="X16" s="232" t="str">
        <f>IF(AND('Mapa final'!$H$36="Alta",'Mapa final'!$L$36="Moderado"),CONCATENATE("R",'Mapa final'!$A$36),"")</f>
        <v/>
      </c>
      <c r="Y16" s="242"/>
      <c r="Z16" s="232" t="str">
        <f>IF(AND('Mapa final'!$H$41="Alta",'Mapa final'!$L$41="Moderado"),CONCATENATE("R",'Mapa final'!$A$41),"")</f>
        <v/>
      </c>
      <c r="AA16" s="233"/>
      <c r="AB16" s="250" t="str">
        <f>IF(AND('Mapa final'!$H$31="Alta",'Mapa final'!$L$31="Mayor"),CONCATENATE("R",'Mapa final'!$A$31),"")</f>
        <v/>
      </c>
      <c r="AC16" s="242"/>
      <c r="AD16" s="232" t="str">
        <f>IF(AND('Mapa final'!$H$36="Alta",'Mapa final'!$L$36="Mayor"),CONCATENATE("R",'Mapa final'!$A$36),"")</f>
        <v/>
      </c>
      <c r="AE16" s="242"/>
      <c r="AF16" s="232" t="str">
        <f>IF(AND('Mapa final'!$H$41="Alta",'Mapa final'!$L$41="Mayor"),CONCATENATE("R",'Mapa final'!$A$41),"")</f>
        <v/>
      </c>
      <c r="AG16" s="233"/>
      <c r="AH16" s="247" t="str">
        <f>IF(AND('Mapa final'!$H$31="Alta",'Mapa final'!$L$31="Catastrófico"),CONCATENATE("R",'Mapa final'!$A$31),"")</f>
        <v/>
      </c>
      <c r="AI16" s="242"/>
      <c r="AJ16" s="248" t="str">
        <f>IF(AND('Mapa final'!$H$36="Alta",'Mapa final'!$L$36="Catastrófico"),CONCATENATE("R",'Mapa final'!$A$36),"")</f>
        <v/>
      </c>
      <c r="AK16" s="242"/>
      <c r="AL16" s="248" t="str">
        <f>IF(AND('Mapa final'!$H$41="Alta",'Mapa final'!$L$41="Catastrófico"),CONCATENATE("R",'Mapa final'!$A$41),"")</f>
        <v/>
      </c>
      <c r="AM16" s="233"/>
      <c r="AN16" s="35"/>
      <c r="AO16" s="256"/>
      <c r="AP16" s="155"/>
      <c r="AQ16" s="155"/>
      <c r="AR16" s="155"/>
      <c r="AS16" s="155"/>
      <c r="AT16" s="257"/>
    </row>
    <row r="17" spans="2:46" ht="15" customHeight="1" x14ac:dyDescent="0.25">
      <c r="B17" s="271"/>
      <c r="C17" s="155"/>
      <c r="D17" s="156"/>
      <c r="E17" s="154"/>
      <c r="F17" s="155"/>
      <c r="G17" s="155"/>
      <c r="H17" s="155"/>
      <c r="I17" s="155"/>
      <c r="J17" s="240"/>
      <c r="K17" s="238"/>
      <c r="L17" s="234"/>
      <c r="M17" s="238"/>
      <c r="N17" s="234"/>
      <c r="O17" s="235"/>
      <c r="P17" s="240"/>
      <c r="Q17" s="238"/>
      <c r="R17" s="234"/>
      <c r="S17" s="238"/>
      <c r="T17" s="234"/>
      <c r="U17" s="235"/>
      <c r="V17" s="240"/>
      <c r="W17" s="238"/>
      <c r="X17" s="234"/>
      <c r="Y17" s="238"/>
      <c r="Z17" s="234"/>
      <c r="AA17" s="235"/>
      <c r="AB17" s="240"/>
      <c r="AC17" s="238"/>
      <c r="AD17" s="234"/>
      <c r="AE17" s="238"/>
      <c r="AF17" s="234"/>
      <c r="AG17" s="235"/>
      <c r="AH17" s="240"/>
      <c r="AI17" s="238"/>
      <c r="AJ17" s="234"/>
      <c r="AK17" s="238"/>
      <c r="AL17" s="234"/>
      <c r="AM17" s="235"/>
      <c r="AN17" s="35"/>
      <c r="AO17" s="256"/>
      <c r="AP17" s="155"/>
      <c r="AQ17" s="155"/>
      <c r="AR17" s="155"/>
      <c r="AS17" s="155"/>
      <c r="AT17" s="257"/>
    </row>
    <row r="18" spans="2:46" ht="15" customHeight="1" x14ac:dyDescent="0.25">
      <c r="B18" s="271"/>
      <c r="C18" s="155"/>
      <c r="D18" s="156"/>
      <c r="E18" s="154"/>
      <c r="F18" s="155"/>
      <c r="G18" s="155"/>
      <c r="H18" s="155"/>
      <c r="I18" s="155"/>
      <c r="J18" s="251" t="e">
        <f>IF(AND('Mapa final'!#REF!="Alta",'Mapa final'!#REF!="Leve"),CONCATENATE("R",'Mapa final'!#REF!),"")</f>
        <v>#REF!</v>
      </c>
      <c r="K18" s="242"/>
      <c r="L18" s="245" t="e">
        <f>IF(AND('Mapa final'!#REF!="Alta",'Mapa final'!#REF!="Leve"),CONCATENATE("R",'Mapa final'!#REF!),"")</f>
        <v>#REF!</v>
      </c>
      <c r="M18" s="242"/>
      <c r="N18" s="245" t="e">
        <f>IF(AND('Mapa final'!#REF!="Alta",'Mapa final'!#REF!="Leve"),CONCATENATE("R",'Mapa final'!#REF!),"")</f>
        <v>#REF!</v>
      </c>
      <c r="O18" s="233"/>
      <c r="P18" s="251" t="e">
        <f>IF(AND('Mapa final'!#REF!="Alta",'Mapa final'!#REF!="Menor"),CONCATENATE("R",'Mapa final'!#REF!),"")</f>
        <v>#REF!</v>
      </c>
      <c r="Q18" s="242"/>
      <c r="R18" s="245" t="e">
        <f>IF(AND('Mapa final'!#REF!="Alta",'Mapa final'!#REF!="Menor"),CONCATENATE("R",'Mapa final'!#REF!),"")</f>
        <v>#REF!</v>
      </c>
      <c r="S18" s="242"/>
      <c r="T18" s="245" t="e">
        <f>IF(AND('Mapa final'!#REF!="Alta",'Mapa final'!#REF!="Menor"),CONCATENATE("R",'Mapa final'!#REF!),"")</f>
        <v>#REF!</v>
      </c>
      <c r="U18" s="233"/>
      <c r="V18" s="250" t="e">
        <f>IF(AND('Mapa final'!#REF!="Alta",'Mapa final'!#REF!="Moderado"),CONCATENATE("R",'Mapa final'!#REF!),"")</f>
        <v>#REF!</v>
      </c>
      <c r="W18" s="242"/>
      <c r="X18" s="232" t="e">
        <f>IF(AND('Mapa final'!#REF!="Alta",'Mapa final'!#REF!="Moderado"),CONCATENATE("R",'Mapa final'!#REF!),"")</f>
        <v>#REF!</v>
      </c>
      <c r="Y18" s="242"/>
      <c r="Z18" s="232" t="e">
        <f>IF(AND('Mapa final'!#REF!="Alta",'Mapa final'!#REF!="Moderado"),CONCATENATE("R",'Mapa final'!#REF!),"")</f>
        <v>#REF!</v>
      </c>
      <c r="AA18" s="233"/>
      <c r="AB18" s="250" t="e">
        <f>IF(AND('Mapa final'!#REF!="Alta",'Mapa final'!#REF!="Mayor"),CONCATENATE("R",'Mapa final'!#REF!),"")</f>
        <v>#REF!</v>
      </c>
      <c r="AC18" s="242"/>
      <c r="AD18" s="232" t="e">
        <f>IF(AND('Mapa final'!#REF!="Alta",'Mapa final'!#REF!="Mayor"),CONCATENATE("R",'Mapa final'!#REF!),"")</f>
        <v>#REF!</v>
      </c>
      <c r="AE18" s="242"/>
      <c r="AF18" s="232" t="e">
        <f>IF(AND('Mapa final'!#REF!="Alta",'Mapa final'!#REF!="Mayor"),CONCATENATE("R",'Mapa final'!#REF!),"")</f>
        <v>#REF!</v>
      </c>
      <c r="AG18" s="233"/>
      <c r="AH18" s="247" t="e">
        <f>IF(AND('Mapa final'!#REF!="Alta",'Mapa final'!#REF!="Catastrófico"),CONCATENATE("R",'Mapa final'!#REF!),"")</f>
        <v>#REF!</v>
      </c>
      <c r="AI18" s="242"/>
      <c r="AJ18" s="248" t="e">
        <f>IF(AND('Mapa final'!#REF!="Alta",'Mapa final'!#REF!="Catastrófico"),CONCATENATE("R",'Mapa final'!#REF!),"")</f>
        <v>#REF!</v>
      </c>
      <c r="AK18" s="242"/>
      <c r="AL18" s="248" t="e">
        <f>IF(AND('Mapa final'!#REF!="Alta",'Mapa final'!#REF!="Catastrófico"),CONCATENATE("R",'Mapa final'!#REF!),"")</f>
        <v>#REF!</v>
      </c>
      <c r="AM18" s="233"/>
      <c r="AN18" s="35"/>
      <c r="AO18" s="256"/>
      <c r="AP18" s="155"/>
      <c r="AQ18" s="155"/>
      <c r="AR18" s="155"/>
      <c r="AS18" s="155"/>
      <c r="AT18" s="257"/>
    </row>
    <row r="19" spans="2:46" ht="15" customHeight="1" x14ac:dyDescent="0.25">
      <c r="B19" s="271"/>
      <c r="C19" s="155"/>
      <c r="D19" s="156"/>
      <c r="E19" s="154"/>
      <c r="F19" s="155"/>
      <c r="G19" s="155"/>
      <c r="H19" s="155"/>
      <c r="I19" s="155"/>
      <c r="J19" s="240"/>
      <c r="K19" s="238"/>
      <c r="L19" s="234"/>
      <c r="M19" s="238"/>
      <c r="N19" s="234"/>
      <c r="O19" s="235"/>
      <c r="P19" s="240"/>
      <c r="Q19" s="238"/>
      <c r="R19" s="234"/>
      <c r="S19" s="238"/>
      <c r="T19" s="234"/>
      <c r="U19" s="235"/>
      <c r="V19" s="240"/>
      <c r="W19" s="238"/>
      <c r="X19" s="234"/>
      <c r="Y19" s="238"/>
      <c r="Z19" s="234"/>
      <c r="AA19" s="235"/>
      <c r="AB19" s="240"/>
      <c r="AC19" s="238"/>
      <c r="AD19" s="234"/>
      <c r="AE19" s="238"/>
      <c r="AF19" s="234"/>
      <c r="AG19" s="235"/>
      <c r="AH19" s="240"/>
      <c r="AI19" s="238"/>
      <c r="AJ19" s="234"/>
      <c r="AK19" s="238"/>
      <c r="AL19" s="234"/>
      <c r="AM19" s="235"/>
      <c r="AN19" s="35"/>
      <c r="AO19" s="256"/>
      <c r="AP19" s="155"/>
      <c r="AQ19" s="155"/>
      <c r="AR19" s="155"/>
      <c r="AS19" s="155"/>
      <c r="AT19" s="257"/>
    </row>
    <row r="20" spans="2:46" ht="15" customHeight="1" x14ac:dyDescent="0.25">
      <c r="B20" s="271"/>
      <c r="C20" s="155"/>
      <c r="D20" s="156"/>
      <c r="E20" s="154"/>
      <c r="F20" s="155"/>
      <c r="G20" s="155"/>
      <c r="H20" s="155"/>
      <c r="I20" s="155"/>
      <c r="J20" s="251" t="e">
        <f>IF(AND('Mapa final'!#REF!="Alta",'Mapa final'!#REF!="Leve"),CONCATENATE("R",'Mapa final'!#REF!),"")</f>
        <v>#REF!</v>
      </c>
      <c r="K20" s="242"/>
      <c r="L20" s="245" t="str">
        <f>IF(AND('Mapa final'!$H$46="Alta",'Mapa final'!$L$46="Leve"),CONCATENATE("R",'Mapa final'!$A$46),"")</f>
        <v/>
      </c>
      <c r="M20" s="242"/>
      <c r="N20" s="245" t="str">
        <f>IF(AND('Mapa final'!$H$52="Alta",'Mapa final'!$L$52="Leve"),CONCATENATE("R",'Mapa final'!$A$52),"")</f>
        <v/>
      </c>
      <c r="O20" s="233"/>
      <c r="P20" s="251" t="e">
        <f>IF(AND('Mapa final'!#REF!="Alta",'Mapa final'!#REF!="Menor"),CONCATENATE("R",'Mapa final'!#REF!),"")</f>
        <v>#REF!</v>
      </c>
      <c r="Q20" s="242"/>
      <c r="R20" s="245" t="str">
        <f>IF(AND('Mapa final'!$H$46="Alta",'Mapa final'!$L$46="Menor"),CONCATENATE("R",'Mapa final'!$A$46),"")</f>
        <v/>
      </c>
      <c r="S20" s="242"/>
      <c r="T20" s="245" t="str">
        <f>IF(AND('Mapa final'!$H$52="Alta",'Mapa final'!$L$52="Menor"),CONCATENATE("R",'Mapa final'!$A$52),"")</f>
        <v/>
      </c>
      <c r="U20" s="233"/>
      <c r="V20" s="250" t="e">
        <f>IF(AND('Mapa final'!#REF!="Alta",'Mapa final'!#REF!="Moderado"),CONCATENATE("R",'Mapa final'!#REF!),"")</f>
        <v>#REF!</v>
      </c>
      <c r="W20" s="242"/>
      <c r="X20" s="232" t="str">
        <f>IF(AND('Mapa final'!$H$46="Alta",'Mapa final'!$L$46="Moderado"),CONCATENATE("R",'Mapa final'!$A$46),"")</f>
        <v/>
      </c>
      <c r="Y20" s="242"/>
      <c r="Z20" s="232" t="str">
        <f>IF(AND('Mapa final'!$H$52="Alta",'Mapa final'!$L$52="Moderado"),CONCATENATE("R",'Mapa final'!$A$52),"")</f>
        <v/>
      </c>
      <c r="AA20" s="233"/>
      <c r="AB20" s="250" t="e">
        <f>IF(AND('Mapa final'!#REF!="Alta",'Mapa final'!#REF!="Mayor"),CONCATENATE("R",'Mapa final'!#REF!),"")</f>
        <v>#REF!</v>
      </c>
      <c r="AC20" s="242"/>
      <c r="AD20" s="232" t="str">
        <f>IF(AND('Mapa final'!$H$46="Alta",'Mapa final'!$L$46="Mayor"),CONCATENATE("R",'Mapa final'!$A$46),"")</f>
        <v/>
      </c>
      <c r="AE20" s="242"/>
      <c r="AF20" s="232" t="str">
        <f>IF(AND('Mapa final'!$H$52="Alta",'Mapa final'!$L$52="Mayor"),CONCATENATE("R",'Mapa final'!$A$52),"")</f>
        <v/>
      </c>
      <c r="AG20" s="233"/>
      <c r="AH20" s="247" t="e">
        <f>IF(AND('Mapa final'!#REF!="Alta",'Mapa final'!#REF!="Catastrófico"),CONCATENATE("R",'Mapa final'!#REF!),"")</f>
        <v>#REF!</v>
      </c>
      <c r="AI20" s="242"/>
      <c r="AJ20" s="248" t="str">
        <f>IF(AND('Mapa final'!$H$46="Alta",'Mapa final'!$L$46="Catastrófico"),CONCATENATE("R",'Mapa final'!$A$46),"")</f>
        <v/>
      </c>
      <c r="AK20" s="242"/>
      <c r="AL20" s="248" t="str">
        <f>IF(AND('Mapa final'!$H$52="Alta",'Mapa final'!$L$52="Catastrófico"),CONCATENATE("R",'Mapa final'!$A$52),"")</f>
        <v/>
      </c>
      <c r="AM20" s="233"/>
      <c r="AN20" s="35"/>
      <c r="AO20" s="256"/>
      <c r="AP20" s="155"/>
      <c r="AQ20" s="155"/>
      <c r="AR20" s="155"/>
      <c r="AS20" s="155"/>
      <c r="AT20" s="257"/>
    </row>
    <row r="21" spans="2:46" ht="15.75" customHeight="1" x14ac:dyDescent="0.25">
      <c r="B21" s="271"/>
      <c r="C21" s="155"/>
      <c r="D21" s="156"/>
      <c r="E21" s="157"/>
      <c r="F21" s="148"/>
      <c r="G21" s="148"/>
      <c r="H21" s="148"/>
      <c r="I21" s="148"/>
      <c r="J21" s="157"/>
      <c r="K21" s="244"/>
      <c r="L21" s="243"/>
      <c r="M21" s="244"/>
      <c r="N21" s="243"/>
      <c r="O21" s="158"/>
      <c r="P21" s="157"/>
      <c r="Q21" s="244"/>
      <c r="R21" s="243"/>
      <c r="S21" s="244"/>
      <c r="T21" s="243"/>
      <c r="U21" s="158"/>
      <c r="V21" s="157"/>
      <c r="W21" s="244"/>
      <c r="X21" s="243"/>
      <c r="Y21" s="244"/>
      <c r="Z21" s="243"/>
      <c r="AA21" s="158"/>
      <c r="AB21" s="157"/>
      <c r="AC21" s="244"/>
      <c r="AD21" s="243"/>
      <c r="AE21" s="244"/>
      <c r="AF21" s="243"/>
      <c r="AG21" s="158"/>
      <c r="AH21" s="157"/>
      <c r="AI21" s="244"/>
      <c r="AJ21" s="243"/>
      <c r="AK21" s="244"/>
      <c r="AL21" s="243"/>
      <c r="AM21" s="158"/>
      <c r="AN21" s="35"/>
      <c r="AO21" s="258"/>
      <c r="AP21" s="259"/>
      <c r="AQ21" s="259"/>
      <c r="AR21" s="259"/>
      <c r="AS21" s="259"/>
      <c r="AT21" s="260"/>
    </row>
    <row r="22" spans="2:46" ht="15.75" customHeight="1" x14ac:dyDescent="0.25">
      <c r="B22" s="271"/>
      <c r="C22" s="155"/>
      <c r="D22" s="156"/>
      <c r="E22" s="264" t="s">
        <v>140</v>
      </c>
      <c r="F22" s="146"/>
      <c r="G22" s="146"/>
      <c r="H22" s="146"/>
      <c r="I22" s="153"/>
      <c r="J22" s="252" t="str">
        <f>IF(AND('Mapa final'!$H$16="Media",'Mapa final'!$L$16="Leve"),CONCATENATE("R",'Mapa final'!$A$16),"")</f>
        <v/>
      </c>
      <c r="K22" s="237"/>
      <c r="L22" s="236" t="str">
        <f>IF(AND('Mapa final'!$H$21="Media",'Mapa final'!$L$21="Leve"),CONCATENATE("R",'Mapa final'!$A$21),"")</f>
        <v/>
      </c>
      <c r="M22" s="237"/>
      <c r="N22" s="236" t="str">
        <f>IF(AND('Mapa final'!$H$26="Media",'Mapa final'!$L$26="Leve"),CONCATENATE("R",'Mapa final'!$A$26),"")</f>
        <v/>
      </c>
      <c r="O22" s="153"/>
      <c r="P22" s="252" t="str">
        <f>IF(AND('Mapa final'!$H$16="Media",'Mapa final'!$L$16="Menor"),CONCATENATE("R",'Mapa final'!$A$16),"")</f>
        <v/>
      </c>
      <c r="Q22" s="237"/>
      <c r="R22" s="236" t="str">
        <f>IF(AND('Mapa final'!$H$21="Media",'Mapa final'!$L$21="Menor"),CONCATENATE("R",'Mapa final'!$A$21),"")</f>
        <v/>
      </c>
      <c r="S22" s="237"/>
      <c r="T22" s="236" t="str">
        <f>IF(AND('Mapa final'!$H$26="Media",'Mapa final'!$L$26="Menor"),CONCATENATE("R",'Mapa final'!$A$26),"")</f>
        <v/>
      </c>
      <c r="U22" s="153"/>
      <c r="V22" s="252" t="str">
        <f>IF(AND('Mapa final'!$H$16="Media",'Mapa final'!$L$16="Moderado"),CONCATENATE("R",'Mapa final'!$A$16),"")</f>
        <v>R1</v>
      </c>
      <c r="W22" s="237"/>
      <c r="X22" s="236" t="str">
        <f>IF(AND('Mapa final'!$H$21="Media",'Mapa final'!$L$21="Moderado"),CONCATENATE("R",'Mapa final'!$A$21),"")</f>
        <v>R2</v>
      </c>
      <c r="Y22" s="237"/>
      <c r="Z22" s="236" t="str">
        <f>IF(AND('Mapa final'!$H$26="Media",'Mapa final'!$L$26="Moderado"),CONCATENATE("R",'Mapa final'!$A$26),"")</f>
        <v/>
      </c>
      <c r="AA22" s="153"/>
      <c r="AB22" s="239" t="str">
        <f>IF(AND('Mapa final'!$H$16="Media",'Mapa final'!$L$16="Mayor"),CONCATENATE("R",'Mapa final'!$A$16),"")</f>
        <v/>
      </c>
      <c r="AC22" s="237"/>
      <c r="AD22" s="241" t="str">
        <f>IF(AND('Mapa final'!$H$21="Media",'Mapa final'!$L$21="Mayor"),CONCATENATE("R",'Mapa final'!$A$21),"")</f>
        <v/>
      </c>
      <c r="AE22" s="237"/>
      <c r="AF22" s="241" t="str">
        <f>IF(AND('Mapa final'!$H$26="Media",'Mapa final'!$L$26="Mayor"),CONCATENATE("R",'Mapa final'!$A$26),"")</f>
        <v/>
      </c>
      <c r="AG22" s="153"/>
      <c r="AH22" s="246" t="str">
        <f>IF(AND('Mapa final'!$H$16="Media",'Mapa final'!$L$16="Catastrófico"),CONCATENATE("R",'Mapa final'!$A$16),"")</f>
        <v/>
      </c>
      <c r="AI22" s="237"/>
      <c r="AJ22" s="249" t="str">
        <f>IF(AND('Mapa final'!$H$21="Media",'Mapa final'!$L$21="Catastrófico"),CONCATENATE("R",'Mapa final'!$A$21),"")</f>
        <v/>
      </c>
      <c r="AK22" s="237"/>
      <c r="AL22" s="249" t="str">
        <f>IF(AND('Mapa final'!$H$26="Media",'Mapa final'!$L$26="Catastrófico"),CONCATENATE("R",'Mapa final'!$A$26),"")</f>
        <v/>
      </c>
      <c r="AM22" s="153"/>
      <c r="AN22" s="35"/>
      <c r="AO22" s="262" t="s">
        <v>141</v>
      </c>
      <c r="AP22" s="254"/>
      <c r="AQ22" s="254"/>
      <c r="AR22" s="254"/>
      <c r="AS22" s="254"/>
      <c r="AT22" s="255"/>
    </row>
    <row r="23" spans="2:46" ht="15.75" customHeight="1" x14ac:dyDescent="0.25">
      <c r="B23" s="271"/>
      <c r="C23" s="155"/>
      <c r="D23" s="156"/>
      <c r="E23" s="154"/>
      <c r="F23" s="155"/>
      <c r="G23" s="155"/>
      <c r="H23" s="155"/>
      <c r="I23" s="156"/>
      <c r="J23" s="240"/>
      <c r="K23" s="238"/>
      <c r="L23" s="234"/>
      <c r="M23" s="238"/>
      <c r="N23" s="234"/>
      <c r="O23" s="235"/>
      <c r="P23" s="240"/>
      <c r="Q23" s="238"/>
      <c r="R23" s="234"/>
      <c r="S23" s="238"/>
      <c r="T23" s="234"/>
      <c r="U23" s="235"/>
      <c r="V23" s="240"/>
      <c r="W23" s="238"/>
      <c r="X23" s="234"/>
      <c r="Y23" s="238"/>
      <c r="Z23" s="234"/>
      <c r="AA23" s="235"/>
      <c r="AB23" s="240"/>
      <c r="AC23" s="238"/>
      <c r="AD23" s="234"/>
      <c r="AE23" s="238"/>
      <c r="AF23" s="234"/>
      <c r="AG23" s="235"/>
      <c r="AH23" s="240"/>
      <c r="AI23" s="238"/>
      <c r="AJ23" s="234"/>
      <c r="AK23" s="238"/>
      <c r="AL23" s="234"/>
      <c r="AM23" s="235"/>
      <c r="AN23" s="35"/>
      <c r="AO23" s="256"/>
      <c r="AP23" s="155"/>
      <c r="AQ23" s="155"/>
      <c r="AR23" s="155"/>
      <c r="AS23" s="155"/>
      <c r="AT23" s="257"/>
    </row>
    <row r="24" spans="2:46" ht="15.75" customHeight="1" x14ac:dyDescent="0.25">
      <c r="B24" s="271"/>
      <c r="C24" s="155"/>
      <c r="D24" s="156"/>
      <c r="E24" s="154"/>
      <c r="F24" s="155"/>
      <c r="G24" s="155"/>
      <c r="H24" s="155"/>
      <c r="I24" s="156"/>
      <c r="J24" s="251" t="str">
        <f>IF(AND('Mapa final'!$H$31="Media",'Mapa final'!$L$31="Leve"),CONCATENATE("R",'Mapa final'!$A$31),"")</f>
        <v/>
      </c>
      <c r="K24" s="242"/>
      <c r="L24" s="245" t="str">
        <f>IF(AND('Mapa final'!$H$36="Media",'Mapa final'!$L$36="Leve"),CONCATENATE("R",'Mapa final'!$A$36),"")</f>
        <v/>
      </c>
      <c r="M24" s="242"/>
      <c r="N24" s="245" t="str">
        <f>IF(AND('Mapa final'!$H$41="Media",'Mapa final'!$L$41="Leve"),CONCATENATE("R",'Mapa final'!$A$41),"")</f>
        <v/>
      </c>
      <c r="O24" s="233"/>
      <c r="P24" s="251" t="str">
        <f>IF(AND('Mapa final'!$H$31="Media",'Mapa final'!$L$31="Menor"),CONCATENATE("R",'Mapa final'!$A$31),"")</f>
        <v/>
      </c>
      <c r="Q24" s="242"/>
      <c r="R24" s="245" t="str">
        <f>IF(AND('Mapa final'!$H$36="Media",'Mapa final'!$L$36="Menor"),CONCATENATE("R",'Mapa final'!$A$36),"")</f>
        <v/>
      </c>
      <c r="S24" s="242"/>
      <c r="T24" s="245" t="str">
        <f>IF(AND('Mapa final'!$H$41="Media",'Mapa final'!$L$41="Menor"),CONCATENATE("R",'Mapa final'!$A$41),"")</f>
        <v/>
      </c>
      <c r="U24" s="233"/>
      <c r="V24" s="251" t="str">
        <f>IF(AND('Mapa final'!$H$31="Media",'Mapa final'!$L$31="Moderado"),CONCATENATE("R",'Mapa final'!$A$31),"")</f>
        <v/>
      </c>
      <c r="W24" s="242"/>
      <c r="X24" s="245" t="str">
        <f>IF(AND('Mapa final'!$H$36="Media",'Mapa final'!$L$36="Moderado"),CONCATENATE("R",'Mapa final'!$A$36),"")</f>
        <v/>
      </c>
      <c r="Y24" s="242"/>
      <c r="Z24" s="245" t="str">
        <f>IF(AND('Mapa final'!$H$41="Media",'Mapa final'!$L$41="Moderado"),CONCATENATE("R",'Mapa final'!$A$41),"")</f>
        <v/>
      </c>
      <c r="AA24" s="233"/>
      <c r="AB24" s="250" t="str">
        <f>IF(AND('Mapa final'!$H$31="Media",'Mapa final'!$L$31="Mayor"),CONCATENATE("R",'Mapa final'!$A$31),"")</f>
        <v/>
      </c>
      <c r="AC24" s="242"/>
      <c r="AD24" s="232" t="str">
        <f>IF(AND('Mapa final'!$H$36="Media",'Mapa final'!$L$36="Mayor"),CONCATENATE("R",'Mapa final'!$A$36),"")</f>
        <v/>
      </c>
      <c r="AE24" s="242"/>
      <c r="AF24" s="232" t="str">
        <f>IF(AND('Mapa final'!$H$41="Media",'Mapa final'!$L$41="Mayor"),CONCATENATE("R",'Mapa final'!$A$41),"")</f>
        <v/>
      </c>
      <c r="AG24" s="233"/>
      <c r="AH24" s="247" t="str">
        <f>IF(AND('Mapa final'!$H$31="Media",'Mapa final'!$L$31="Catastrófico"),CONCATENATE("R",'Mapa final'!$A$31),"")</f>
        <v/>
      </c>
      <c r="AI24" s="242"/>
      <c r="AJ24" s="248" t="str">
        <f>IF(AND('Mapa final'!$H$36="Media",'Mapa final'!$L$36="Catastrófico"),CONCATENATE("R",'Mapa final'!$A$36),"")</f>
        <v/>
      </c>
      <c r="AK24" s="242"/>
      <c r="AL24" s="248" t="str">
        <f>IF(AND('Mapa final'!$H$41="Media",'Mapa final'!$L$41="Catastrófico"),CONCATENATE("R",'Mapa final'!$A$41),"")</f>
        <v/>
      </c>
      <c r="AM24" s="233"/>
      <c r="AN24" s="35"/>
      <c r="AO24" s="256"/>
      <c r="AP24" s="155"/>
      <c r="AQ24" s="155"/>
      <c r="AR24" s="155"/>
      <c r="AS24" s="155"/>
      <c r="AT24" s="257"/>
    </row>
    <row r="25" spans="2:46" ht="15.75" customHeight="1" x14ac:dyDescent="0.25">
      <c r="B25" s="271"/>
      <c r="C25" s="155"/>
      <c r="D25" s="156"/>
      <c r="E25" s="154"/>
      <c r="F25" s="155"/>
      <c r="G25" s="155"/>
      <c r="H25" s="155"/>
      <c r="I25" s="156"/>
      <c r="J25" s="240"/>
      <c r="K25" s="238"/>
      <c r="L25" s="234"/>
      <c r="M25" s="238"/>
      <c r="N25" s="234"/>
      <c r="O25" s="235"/>
      <c r="P25" s="240"/>
      <c r="Q25" s="238"/>
      <c r="R25" s="234"/>
      <c r="S25" s="238"/>
      <c r="T25" s="234"/>
      <c r="U25" s="235"/>
      <c r="V25" s="240"/>
      <c r="W25" s="238"/>
      <c r="X25" s="234"/>
      <c r="Y25" s="238"/>
      <c r="Z25" s="234"/>
      <c r="AA25" s="235"/>
      <c r="AB25" s="240"/>
      <c r="AC25" s="238"/>
      <c r="AD25" s="234"/>
      <c r="AE25" s="238"/>
      <c r="AF25" s="234"/>
      <c r="AG25" s="235"/>
      <c r="AH25" s="240"/>
      <c r="AI25" s="238"/>
      <c r="AJ25" s="234"/>
      <c r="AK25" s="238"/>
      <c r="AL25" s="234"/>
      <c r="AM25" s="235"/>
      <c r="AN25" s="35"/>
      <c r="AO25" s="256"/>
      <c r="AP25" s="155"/>
      <c r="AQ25" s="155"/>
      <c r="AR25" s="155"/>
      <c r="AS25" s="155"/>
      <c r="AT25" s="257"/>
    </row>
    <row r="26" spans="2:46" ht="15.75" customHeight="1" x14ac:dyDescent="0.25">
      <c r="B26" s="271"/>
      <c r="C26" s="155"/>
      <c r="D26" s="156"/>
      <c r="E26" s="154"/>
      <c r="F26" s="155"/>
      <c r="G26" s="155"/>
      <c r="H26" s="155"/>
      <c r="I26" s="156"/>
      <c r="J26" s="251" t="e">
        <f>IF(AND('Mapa final'!#REF!="Media",'Mapa final'!#REF!="Leve"),CONCATENATE("R",'Mapa final'!#REF!),"")</f>
        <v>#REF!</v>
      </c>
      <c r="K26" s="242"/>
      <c r="L26" s="245" t="e">
        <f>IF(AND('Mapa final'!#REF!="Media",'Mapa final'!#REF!="Leve"),CONCATENATE("R",'Mapa final'!#REF!),"")</f>
        <v>#REF!</v>
      </c>
      <c r="M26" s="242"/>
      <c r="N26" s="245" t="e">
        <f>IF(AND('Mapa final'!#REF!="Media",'Mapa final'!#REF!="Leve"),CONCATENATE("R",'Mapa final'!#REF!),"")</f>
        <v>#REF!</v>
      </c>
      <c r="O26" s="233"/>
      <c r="P26" s="251" t="e">
        <f>IF(AND('Mapa final'!#REF!="Media",'Mapa final'!#REF!="Menor"),CONCATENATE("R",'Mapa final'!#REF!),"")</f>
        <v>#REF!</v>
      </c>
      <c r="Q26" s="242"/>
      <c r="R26" s="245" t="e">
        <f>IF(AND('Mapa final'!#REF!="Media",'Mapa final'!#REF!="Menor"),CONCATENATE("R",'Mapa final'!#REF!),"")</f>
        <v>#REF!</v>
      </c>
      <c r="S26" s="242"/>
      <c r="T26" s="245" t="e">
        <f>IF(AND('Mapa final'!#REF!="Media",'Mapa final'!#REF!="Menor"),CONCATENATE("R",'Mapa final'!#REF!),"")</f>
        <v>#REF!</v>
      </c>
      <c r="U26" s="233"/>
      <c r="V26" s="251" t="e">
        <f>IF(AND('Mapa final'!#REF!="Media",'Mapa final'!#REF!="Moderado"),CONCATENATE("R",'Mapa final'!#REF!),"")</f>
        <v>#REF!</v>
      </c>
      <c r="W26" s="242"/>
      <c r="X26" s="245" t="e">
        <f>IF(AND('Mapa final'!#REF!="Media",'Mapa final'!#REF!="Moderado"),CONCATENATE("R",'Mapa final'!#REF!),"")</f>
        <v>#REF!</v>
      </c>
      <c r="Y26" s="242"/>
      <c r="Z26" s="245" t="e">
        <f>IF(AND('Mapa final'!#REF!="Media",'Mapa final'!#REF!="Moderado"),CONCATENATE("R",'Mapa final'!#REF!),"")</f>
        <v>#REF!</v>
      </c>
      <c r="AA26" s="233"/>
      <c r="AB26" s="250" t="e">
        <f>IF(AND('Mapa final'!#REF!="Media",'Mapa final'!#REF!="Mayor"),CONCATENATE("R",'Mapa final'!#REF!),"")</f>
        <v>#REF!</v>
      </c>
      <c r="AC26" s="242"/>
      <c r="AD26" s="232" t="e">
        <f>IF(AND('Mapa final'!#REF!="Media",'Mapa final'!#REF!="Mayor"),CONCATENATE("R",'Mapa final'!#REF!),"")</f>
        <v>#REF!</v>
      </c>
      <c r="AE26" s="242"/>
      <c r="AF26" s="232" t="e">
        <f>IF(AND('Mapa final'!#REF!="Media",'Mapa final'!#REF!="Mayor"),CONCATENATE("R",'Mapa final'!#REF!),"")</f>
        <v>#REF!</v>
      </c>
      <c r="AG26" s="233"/>
      <c r="AH26" s="247" t="e">
        <f>IF(AND('Mapa final'!#REF!="Media",'Mapa final'!#REF!="Catastrófico"),CONCATENATE("R",'Mapa final'!#REF!),"")</f>
        <v>#REF!</v>
      </c>
      <c r="AI26" s="242"/>
      <c r="AJ26" s="248" t="e">
        <f>IF(AND('Mapa final'!#REF!="Media",'Mapa final'!#REF!="Catastrófico"),CONCATENATE("R",'Mapa final'!#REF!),"")</f>
        <v>#REF!</v>
      </c>
      <c r="AK26" s="242"/>
      <c r="AL26" s="248" t="e">
        <f>IF(AND('Mapa final'!#REF!="Media",'Mapa final'!#REF!="Catastrófico"),CONCATENATE("R",'Mapa final'!#REF!),"")</f>
        <v>#REF!</v>
      </c>
      <c r="AM26" s="233"/>
      <c r="AN26" s="35"/>
      <c r="AO26" s="256"/>
      <c r="AP26" s="155"/>
      <c r="AQ26" s="155"/>
      <c r="AR26" s="155"/>
      <c r="AS26" s="155"/>
      <c r="AT26" s="257"/>
    </row>
    <row r="27" spans="2:46" ht="15.75" customHeight="1" x14ac:dyDescent="0.25">
      <c r="B27" s="271"/>
      <c r="C27" s="155"/>
      <c r="D27" s="156"/>
      <c r="E27" s="154"/>
      <c r="F27" s="155"/>
      <c r="G27" s="155"/>
      <c r="H27" s="155"/>
      <c r="I27" s="156"/>
      <c r="J27" s="240"/>
      <c r="K27" s="238"/>
      <c r="L27" s="234"/>
      <c r="M27" s="238"/>
      <c r="N27" s="234"/>
      <c r="O27" s="235"/>
      <c r="P27" s="240"/>
      <c r="Q27" s="238"/>
      <c r="R27" s="234"/>
      <c r="S27" s="238"/>
      <c r="T27" s="234"/>
      <c r="U27" s="235"/>
      <c r="V27" s="240"/>
      <c r="W27" s="238"/>
      <c r="X27" s="234"/>
      <c r="Y27" s="238"/>
      <c r="Z27" s="234"/>
      <c r="AA27" s="235"/>
      <c r="AB27" s="240"/>
      <c r="AC27" s="238"/>
      <c r="AD27" s="234"/>
      <c r="AE27" s="238"/>
      <c r="AF27" s="234"/>
      <c r="AG27" s="235"/>
      <c r="AH27" s="240"/>
      <c r="AI27" s="238"/>
      <c r="AJ27" s="234"/>
      <c r="AK27" s="238"/>
      <c r="AL27" s="234"/>
      <c r="AM27" s="235"/>
      <c r="AN27" s="35"/>
      <c r="AO27" s="256"/>
      <c r="AP27" s="155"/>
      <c r="AQ27" s="155"/>
      <c r="AR27" s="155"/>
      <c r="AS27" s="155"/>
      <c r="AT27" s="257"/>
    </row>
    <row r="28" spans="2:46" ht="15.75" customHeight="1" x14ac:dyDescent="0.25">
      <c r="B28" s="271"/>
      <c r="C28" s="155"/>
      <c r="D28" s="156"/>
      <c r="E28" s="154"/>
      <c r="F28" s="155"/>
      <c r="G28" s="155"/>
      <c r="H28" s="155"/>
      <c r="I28" s="156"/>
      <c r="J28" s="251" t="e">
        <f>IF(AND('Mapa final'!#REF!="Media",'Mapa final'!#REF!="Leve"),CONCATENATE("R",'Mapa final'!#REF!),"")</f>
        <v>#REF!</v>
      </c>
      <c r="K28" s="242"/>
      <c r="L28" s="245" t="str">
        <f>IF(AND('Mapa final'!$H$46="Media",'Mapa final'!$L$46="Leve"),CONCATENATE("R",'Mapa final'!$A$46),"")</f>
        <v/>
      </c>
      <c r="M28" s="242"/>
      <c r="N28" s="245" t="str">
        <f>IF(AND('Mapa final'!$H$52="Media",'Mapa final'!$L$52="Leve"),CONCATENATE("R",'Mapa final'!$A$52),"")</f>
        <v/>
      </c>
      <c r="O28" s="233"/>
      <c r="P28" s="251" t="e">
        <f>IF(AND('Mapa final'!#REF!="Media",'Mapa final'!#REF!="Menor"),CONCATENATE("R",'Mapa final'!#REF!),"")</f>
        <v>#REF!</v>
      </c>
      <c r="Q28" s="242"/>
      <c r="R28" s="245" t="str">
        <f>IF(AND('Mapa final'!$H$46="Media",'Mapa final'!$L$46="Menor"),CONCATENATE("R",'Mapa final'!$A$46),"")</f>
        <v/>
      </c>
      <c r="S28" s="242"/>
      <c r="T28" s="245" t="str">
        <f>IF(AND('Mapa final'!$H$52="Media",'Mapa final'!$L$52="Menor"),CONCATENATE("R",'Mapa final'!$A$52),"")</f>
        <v/>
      </c>
      <c r="U28" s="233"/>
      <c r="V28" s="251" t="e">
        <f>IF(AND('Mapa final'!#REF!="Media",'Mapa final'!#REF!="Moderado"),CONCATENATE("R",'Mapa final'!#REF!),"")</f>
        <v>#REF!</v>
      </c>
      <c r="W28" s="242"/>
      <c r="X28" s="245" t="str">
        <f>IF(AND('Mapa final'!$H$46="Media",'Mapa final'!$L$46="Moderado"),CONCATENATE("R",'Mapa final'!$A$46),"")</f>
        <v/>
      </c>
      <c r="Y28" s="242"/>
      <c r="Z28" s="245" t="str">
        <f>IF(AND('Mapa final'!$H$52="Media",'Mapa final'!$L$52="Moderado"),CONCATENATE("R",'Mapa final'!$A$52),"")</f>
        <v/>
      </c>
      <c r="AA28" s="233"/>
      <c r="AB28" s="250" t="e">
        <f>IF(AND('Mapa final'!#REF!="Media",'Mapa final'!#REF!="Mayor"),CONCATENATE("R",'Mapa final'!#REF!),"")</f>
        <v>#REF!</v>
      </c>
      <c r="AC28" s="242"/>
      <c r="AD28" s="232" t="str">
        <f>IF(AND('Mapa final'!$H$46="Media",'Mapa final'!$L$46="Mayor"),CONCATENATE("R",'Mapa final'!$A$46),"")</f>
        <v/>
      </c>
      <c r="AE28" s="242"/>
      <c r="AF28" s="232" t="str">
        <f>IF(AND('Mapa final'!$H$52="Media",'Mapa final'!$L$52="Mayor"),CONCATENATE("R",'Mapa final'!$A$52),"")</f>
        <v/>
      </c>
      <c r="AG28" s="233"/>
      <c r="AH28" s="247" t="e">
        <f>IF(AND('Mapa final'!#REF!="Media",'Mapa final'!#REF!="Catastrófico"),CONCATENATE("R",'Mapa final'!#REF!),"")</f>
        <v>#REF!</v>
      </c>
      <c r="AI28" s="242"/>
      <c r="AJ28" s="248" t="str">
        <f>IF(AND('Mapa final'!$H$46="Media",'Mapa final'!$L$46="Catastrófico"),CONCATENATE("R",'Mapa final'!$A$46),"")</f>
        <v/>
      </c>
      <c r="AK28" s="242"/>
      <c r="AL28" s="248" t="str">
        <f>IF(AND('Mapa final'!$H$52="Media",'Mapa final'!$L$52="Catastrófico"),CONCATENATE("R",'Mapa final'!$A$52),"")</f>
        <v/>
      </c>
      <c r="AM28" s="233"/>
      <c r="AN28" s="35"/>
      <c r="AO28" s="256"/>
      <c r="AP28" s="155"/>
      <c r="AQ28" s="155"/>
      <c r="AR28" s="155"/>
      <c r="AS28" s="155"/>
      <c r="AT28" s="257"/>
    </row>
    <row r="29" spans="2:46" ht="15.75" customHeight="1" x14ac:dyDescent="0.25">
      <c r="B29" s="271"/>
      <c r="C29" s="155"/>
      <c r="D29" s="156"/>
      <c r="E29" s="157"/>
      <c r="F29" s="148"/>
      <c r="G29" s="148"/>
      <c r="H29" s="148"/>
      <c r="I29" s="158"/>
      <c r="J29" s="240"/>
      <c r="K29" s="238"/>
      <c r="L29" s="234"/>
      <c r="M29" s="238"/>
      <c r="N29" s="234"/>
      <c r="O29" s="235"/>
      <c r="P29" s="157"/>
      <c r="Q29" s="244"/>
      <c r="R29" s="243"/>
      <c r="S29" s="244"/>
      <c r="T29" s="243"/>
      <c r="U29" s="158"/>
      <c r="V29" s="157"/>
      <c r="W29" s="244"/>
      <c r="X29" s="243"/>
      <c r="Y29" s="244"/>
      <c r="Z29" s="243"/>
      <c r="AA29" s="158"/>
      <c r="AB29" s="157"/>
      <c r="AC29" s="244"/>
      <c r="AD29" s="243"/>
      <c r="AE29" s="244"/>
      <c r="AF29" s="243"/>
      <c r="AG29" s="158"/>
      <c r="AH29" s="157"/>
      <c r="AI29" s="244"/>
      <c r="AJ29" s="243"/>
      <c r="AK29" s="244"/>
      <c r="AL29" s="243"/>
      <c r="AM29" s="158"/>
      <c r="AN29" s="35"/>
      <c r="AO29" s="258"/>
      <c r="AP29" s="259"/>
      <c r="AQ29" s="259"/>
      <c r="AR29" s="259"/>
      <c r="AS29" s="259"/>
      <c r="AT29" s="260"/>
    </row>
    <row r="30" spans="2:46" ht="15.75" customHeight="1" x14ac:dyDescent="0.25">
      <c r="B30" s="271"/>
      <c r="C30" s="155"/>
      <c r="D30" s="156"/>
      <c r="E30" s="264" t="s">
        <v>142</v>
      </c>
      <c r="F30" s="146"/>
      <c r="G30" s="146"/>
      <c r="H30" s="146"/>
      <c r="I30" s="146"/>
      <c r="J30" s="267" t="str">
        <f>IF(AND('Mapa final'!$H$16="Baja",'Mapa final'!$L$16="Leve"),CONCATENATE("R",'Mapa final'!$A$16),"")</f>
        <v/>
      </c>
      <c r="K30" s="237"/>
      <c r="L30" s="266" t="str">
        <f>IF(AND('Mapa final'!$H$21="Baja",'Mapa final'!$L$21="Leve"),CONCATENATE("R",'Mapa final'!$A$21),"")</f>
        <v/>
      </c>
      <c r="M30" s="237"/>
      <c r="N30" s="266" t="str">
        <f>IF(AND('Mapa final'!$H$26="Baja",'Mapa final'!$L$26="Leve"),CONCATENATE("R",'Mapa final'!$A$26),"")</f>
        <v/>
      </c>
      <c r="O30" s="153"/>
      <c r="P30" s="236" t="str">
        <f>IF(AND('Mapa final'!$H$16="Baja",'Mapa final'!$L$16="Menor"),CONCATENATE("R",'Mapa final'!$A$16),"")</f>
        <v/>
      </c>
      <c r="Q30" s="237"/>
      <c r="R30" s="236" t="str">
        <f>IF(AND('Mapa final'!$H$21="Baja",'Mapa final'!$L$21="Menor"),CONCATENATE("R",'Mapa final'!$A$21),"")</f>
        <v/>
      </c>
      <c r="S30" s="237"/>
      <c r="T30" s="236" t="str">
        <f>IF(AND('Mapa final'!$H$26="Baja",'Mapa final'!$L$26="Menor"),CONCATENATE("R",'Mapa final'!$A$26),"")</f>
        <v/>
      </c>
      <c r="U30" s="153"/>
      <c r="V30" s="252" t="str">
        <f>IF(AND('Mapa final'!$H$16="Baja",'Mapa final'!$L$16="Moderado"),CONCATENATE("R",'Mapa final'!$A$16),"")</f>
        <v/>
      </c>
      <c r="W30" s="237"/>
      <c r="X30" s="236" t="str">
        <f>IF(AND('Mapa final'!$H$21="Baja",'Mapa final'!$L$21="Moderado"),CONCATENATE("R",'Mapa final'!$A$21),"")</f>
        <v/>
      </c>
      <c r="Y30" s="237"/>
      <c r="Z30" s="236" t="str">
        <f>IF(AND('Mapa final'!$H$26="Baja",'Mapa final'!$L$26="Moderado"),CONCATENATE("R",'Mapa final'!$A$26),"")</f>
        <v>R3</v>
      </c>
      <c r="AA30" s="153"/>
      <c r="AB30" s="239" t="str">
        <f>IF(AND('Mapa final'!$H$16="Baja",'Mapa final'!$L$16="Mayor"),CONCATENATE("R",'Mapa final'!$A$16),"")</f>
        <v/>
      </c>
      <c r="AC30" s="237"/>
      <c r="AD30" s="241" t="str">
        <f>IF(AND('Mapa final'!$H$21="Baja",'Mapa final'!$L$21="Mayor"),CONCATENATE("R",'Mapa final'!$A$21),"")</f>
        <v/>
      </c>
      <c r="AE30" s="237"/>
      <c r="AF30" s="241" t="str">
        <f>IF(AND('Mapa final'!$H$26="Baja",'Mapa final'!$L$26="Mayor"),CONCATENATE("R",'Mapa final'!$A$26),"")</f>
        <v/>
      </c>
      <c r="AG30" s="153"/>
      <c r="AH30" s="246" t="str">
        <f>IF(AND('Mapa final'!$H$16="Baja",'Mapa final'!$L$16="Catastrófico"),CONCATENATE("R",'Mapa final'!$A$16),"")</f>
        <v/>
      </c>
      <c r="AI30" s="237"/>
      <c r="AJ30" s="249" t="str">
        <f>IF(AND('Mapa final'!$H$21="Baja",'Mapa final'!$L$21="Catastrófico"),CONCATENATE("R",'Mapa final'!$A$21),"")</f>
        <v/>
      </c>
      <c r="AK30" s="237"/>
      <c r="AL30" s="249" t="str">
        <f>IF(AND('Mapa final'!$H$26="Baja",'Mapa final'!$L$26="Catastrófico"),CONCATENATE("R",'Mapa final'!$A$26),"")</f>
        <v/>
      </c>
      <c r="AM30" s="153"/>
      <c r="AN30" s="35"/>
      <c r="AO30" s="261" t="s">
        <v>143</v>
      </c>
      <c r="AP30" s="254"/>
      <c r="AQ30" s="254"/>
      <c r="AR30" s="254"/>
      <c r="AS30" s="254"/>
      <c r="AT30" s="255"/>
    </row>
    <row r="31" spans="2:46" ht="15.75" customHeight="1" x14ac:dyDescent="0.25">
      <c r="B31" s="271"/>
      <c r="C31" s="155"/>
      <c r="D31" s="156"/>
      <c r="E31" s="154"/>
      <c r="F31" s="155"/>
      <c r="G31" s="155"/>
      <c r="H31" s="155"/>
      <c r="I31" s="155"/>
      <c r="J31" s="240"/>
      <c r="K31" s="238"/>
      <c r="L31" s="234"/>
      <c r="M31" s="238"/>
      <c r="N31" s="234"/>
      <c r="O31" s="235"/>
      <c r="P31" s="234"/>
      <c r="Q31" s="238"/>
      <c r="R31" s="234"/>
      <c r="S31" s="238"/>
      <c r="T31" s="234"/>
      <c r="U31" s="235"/>
      <c r="V31" s="240"/>
      <c r="W31" s="238"/>
      <c r="X31" s="234"/>
      <c r="Y31" s="238"/>
      <c r="Z31" s="234"/>
      <c r="AA31" s="235"/>
      <c r="AB31" s="240"/>
      <c r="AC31" s="238"/>
      <c r="AD31" s="234"/>
      <c r="AE31" s="238"/>
      <c r="AF31" s="234"/>
      <c r="AG31" s="235"/>
      <c r="AH31" s="240"/>
      <c r="AI31" s="238"/>
      <c r="AJ31" s="234"/>
      <c r="AK31" s="238"/>
      <c r="AL31" s="234"/>
      <c r="AM31" s="235"/>
      <c r="AN31" s="35"/>
      <c r="AO31" s="256"/>
      <c r="AP31" s="155"/>
      <c r="AQ31" s="155"/>
      <c r="AR31" s="155"/>
      <c r="AS31" s="155"/>
      <c r="AT31" s="257"/>
    </row>
    <row r="32" spans="2:46" ht="15.75" customHeight="1" x14ac:dyDescent="0.25">
      <c r="B32" s="271"/>
      <c r="C32" s="155"/>
      <c r="D32" s="156"/>
      <c r="E32" s="154"/>
      <c r="F32" s="155"/>
      <c r="G32" s="155"/>
      <c r="H32" s="155"/>
      <c r="I32" s="155"/>
      <c r="J32" s="265" t="str">
        <f>IF(AND('Mapa final'!$H$31="Baja",'Mapa final'!$L$31="Leve"),CONCATENATE("R",'Mapa final'!$A$31),"")</f>
        <v/>
      </c>
      <c r="K32" s="242"/>
      <c r="L32" s="263" t="str">
        <f>IF(AND('Mapa final'!$H$36="Baja",'Mapa final'!$L$36="Leve"),CONCATENATE("R",'Mapa final'!$A$36),"")</f>
        <v/>
      </c>
      <c r="M32" s="242"/>
      <c r="N32" s="263" t="str">
        <f>IF(AND('Mapa final'!$H$41="Baja",'Mapa final'!$L$41="Leve"),CONCATENATE("R",'Mapa final'!$A$41),"")</f>
        <v/>
      </c>
      <c r="O32" s="233"/>
      <c r="P32" s="245" t="str">
        <f>IF(AND('Mapa final'!$H$31="Baja",'Mapa final'!$L$31="Menor"),CONCATENATE("R",'Mapa final'!$A$31),"")</f>
        <v/>
      </c>
      <c r="Q32" s="242"/>
      <c r="R32" s="245" t="str">
        <f>IF(AND('Mapa final'!$H$36="Baja",'Mapa final'!$L$36="Menor"),CONCATENATE("R",'Mapa final'!$A$36),"")</f>
        <v/>
      </c>
      <c r="S32" s="242"/>
      <c r="T32" s="245" t="str">
        <f>IF(AND('Mapa final'!$H$41="Baja",'Mapa final'!$L$41="Menor"),CONCATENATE("R",'Mapa final'!$A$41),"")</f>
        <v/>
      </c>
      <c r="U32" s="233"/>
      <c r="V32" s="251" t="str">
        <f>IF(AND('Mapa final'!$H$31="Baja",'Mapa final'!$L$31="Moderado"),CONCATENATE("R",'Mapa final'!$A$31),"")</f>
        <v/>
      </c>
      <c r="W32" s="242"/>
      <c r="X32" s="245" t="str">
        <f>IF(AND('Mapa final'!$H$36="Baja",'Mapa final'!$L$36="Moderado"),CONCATENATE("R",'Mapa final'!$A$36),"")</f>
        <v/>
      </c>
      <c r="Y32" s="242"/>
      <c r="Z32" s="245" t="str">
        <f>IF(AND('Mapa final'!$H$41="Baja",'Mapa final'!$L$41="Moderado"),CONCATENATE("R",'Mapa final'!$A$41),"")</f>
        <v/>
      </c>
      <c r="AA32" s="233"/>
      <c r="AB32" s="250" t="str">
        <f>IF(AND('Mapa final'!$H$31="Baja",'Mapa final'!$L$31="Mayor"),CONCATENATE("R",'Mapa final'!$A$31),"")</f>
        <v/>
      </c>
      <c r="AC32" s="242"/>
      <c r="AD32" s="232" t="str">
        <f>IF(AND('Mapa final'!$H$36="Baja",'Mapa final'!$L$36="Mayor"),CONCATENATE("R",'Mapa final'!$A$36),"")</f>
        <v/>
      </c>
      <c r="AE32" s="242"/>
      <c r="AF32" s="232" t="str">
        <f>IF(AND('Mapa final'!$H$41="Baja",'Mapa final'!$L$41="Mayor"),CONCATENATE("R",'Mapa final'!$A$41),"")</f>
        <v/>
      </c>
      <c r="AG32" s="233"/>
      <c r="AH32" s="247" t="str">
        <f>IF(AND('Mapa final'!$H$31="Baja",'Mapa final'!$L$31="Catastrófico"),CONCATENATE("R",'Mapa final'!$A$31),"")</f>
        <v/>
      </c>
      <c r="AI32" s="242"/>
      <c r="AJ32" s="248" t="str">
        <f>IF(AND('Mapa final'!$H$36="Baja",'Mapa final'!$L$36="Catastrófico"),CONCATENATE("R",'Mapa final'!$A$36),"")</f>
        <v/>
      </c>
      <c r="AK32" s="242"/>
      <c r="AL32" s="248" t="str">
        <f>IF(AND('Mapa final'!$H$41="Baja",'Mapa final'!$L$41="Catastrófico"),CONCATENATE("R",'Mapa final'!$A$41),"")</f>
        <v/>
      </c>
      <c r="AM32" s="233"/>
      <c r="AN32" s="35"/>
      <c r="AO32" s="256"/>
      <c r="AP32" s="155"/>
      <c r="AQ32" s="155"/>
      <c r="AR32" s="155"/>
      <c r="AS32" s="155"/>
      <c r="AT32" s="257"/>
    </row>
    <row r="33" spans="2:46" ht="15.75" customHeight="1" x14ac:dyDescent="0.25">
      <c r="B33" s="271"/>
      <c r="C33" s="155"/>
      <c r="D33" s="156"/>
      <c r="E33" s="154"/>
      <c r="F33" s="155"/>
      <c r="G33" s="155"/>
      <c r="H33" s="155"/>
      <c r="I33" s="155"/>
      <c r="J33" s="240"/>
      <c r="K33" s="238"/>
      <c r="L33" s="234"/>
      <c r="M33" s="238"/>
      <c r="N33" s="234"/>
      <c r="O33" s="235"/>
      <c r="P33" s="234"/>
      <c r="Q33" s="238"/>
      <c r="R33" s="234"/>
      <c r="S33" s="238"/>
      <c r="T33" s="234"/>
      <c r="U33" s="235"/>
      <c r="V33" s="240"/>
      <c r="W33" s="238"/>
      <c r="X33" s="234"/>
      <c r="Y33" s="238"/>
      <c r="Z33" s="234"/>
      <c r="AA33" s="235"/>
      <c r="AB33" s="240"/>
      <c r="AC33" s="238"/>
      <c r="AD33" s="234"/>
      <c r="AE33" s="238"/>
      <c r="AF33" s="234"/>
      <c r="AG33" s="235"/>
      <c r="AH33" s="240"/>
      <c r="AI33" s="238"/>
      <c r="AJ33" s="234"/>
      <c r="AK33" s="238"/>
      <c r="AL33" s="234"/>
      <c r="AM33" s="235"/>
      <c r="AN33" s="35"/>
      <c r="AO33" s="256"/>
      <c r="AP33" s="155"/>
      <c r="AQ33" s="155"/>
      <c r="AR33" s="155"/>
      <c r="AS33" s="155"/>
      <c r="AT33" s="257"/>
    </row>
    <row r="34" spans="2:46" ht="15.75" customHeight="1" x14ac:dyDescent="0.25">
      <c r="B34" s="271"/>
      <c r="C34" s="155"/>
      <c r="D34" s="156"/>
      <c r="E34" s="154"/>
      <c r="F34" s="155"/>
      <c r="G34" s="155"/>
      <c r="H34" s="155"/>
      <c r="I34" s="155"/>
      <c r="J34" s="265" t="e">
        <f>IF(AND('Mapa final'!#REF!="Baja",'Mapa final'!#REF!="Leve"),CONCATENATE("R",'Mapa final'!#REF!),"")</f>
        <v>#REF!</v>
      </c>
      <c r="K34" s="242"/>
      <c r="L34" s="263" t="e">
        <f>IF(AND('Mapa final'!#REF!="Baja",'Mapa final'!#REF!="Leve"),CONCATENATE("R",'Mapa final'!#REF!),"")</f>
        <v>#REF!</v>
      </c>
      <c r="M34" s="242"/>
      <c r="N34" s="263" t="e">
        <f>IF(AND('Mapa final'!#REF!="Baja",'Mapa final'!#REF!="Leve"),CONCATENATE("R",'Mapa final'!#REF!),"")</f>
        <v>#REF!</v>
      </c>
      <c r="O34" s="233"/>
      <c r="P34" s="245" t="e">
        <f>IF(AND('Mapa final'!#REF!="Baja",'Mapa final'!#REF!="Menor"),CONCATENATE("R",'Mapa final'!#REF!),"")</f>
        <v>#REF!</v>
      </c>
      <c r="Q34" s="242"/>
      <c r="R34" s="245" t="e">
        <f>IF(AND('Mapa final'!#REF!="Baja",'Mapa final'!#REF!="Menor"),CONCATENATE("R",'Mapa final'!#REF!),"")</f>
        <v>#REF!</v>
      </c>
      <c r="S34" s="242"/>
      <c r="T34" s="245" t="e">
        <f>IF(AND('Mapa final'!#REF!="Baja",'Mapa final'!#REF!="Menor"),CONCATENATE("R",'Mapa final'!#REF!),"")</f>
        <v>#REF!</v>
      </c>
      <c r="U34" s="233"/>
      <c r="V34" s="251" t="e">
        <f>IF(AND('Mapa final'!#REF!="Baja",'Mapa final'!#REF!="Moderado"),CONCATENATE("R",'Mapa final'!#REF!),"")</f>
        <v>#REF!</v>
      </c>
      <c r="W34" s="242"/>
      <c r="X34" s="245" t="e">
        <f>IF(AND('Mapa final'!#REF!="Baja",'Mapa final'!#REF!="Moderado"),CONCATENATE("R",'Mapa final'!#REF!),"")</f>
        <v>#REF!</v>
      </c>
      <c r="Y34" s="242"/>
      <c r="Z34" s="245" t="e">
        <f>IF(AND('Mapa final'!#REF!="Baja",'Mapa final'!#REF!="Moderado"),CONCATENATE("R",'Mapa final'!#REF!),"")</f>
        <v>#REF!</v>
      </c>
      <c r="AA34" s="233"/>
      <c r="AB34" s="250" t="e">
        <f>IF(AND('Mapa final'!#REF!="Baja",'Mapa final'!#REF!="Mayor"),CONCATENATE("R",'Mapa final'!#REF!),"")</f>
        <v>#REF!</v>
      </c>
      <c r="AC34" s="242"/>
      <c r="AD34" s="232" t="e">
        <f>IF(AND('Mapa final'!#REF!="Baja",'Mapa final'!#REF!="Mayor"),CONCATENATE("R",'Mapa final'!#REF!),"")</f>
        <v>#REF!</v>
      </c>
      <c r="AE34" s="242"/>
      <c r="AF34" s="232" t="e">
        <f>IF(AND('Mapa final'!#REF!="Baja",'Mapa final'!#REF!="Mayor"),CONCATENATE("R",'Mapa final'!#REF!),"")</f>
        <v>#REF!</v>
      </c>
      <c r="AG34" s="233"/>
      <c r="AH34" s="247" t="e">
        <f>IF(AND('Mapa final'!#REF!="Baja",'Mapa final'!#REF!="Catastrófico"),CONCATENATE("R",'Mapa final'!#REF!),"")</f>
        <v>#REF!</v>
      </c>
      <c r="AI34" s="242"/>
      <c r="AJ34" s="248" t="e">
        <f>IF(AND('Mapa final'!#REF!="Baja",'Mapa final'!#REF!="Catastrófico"),CONCATENATE("R",'Mapa final'!#REF!),"")</f>
        <v>#REF!</v>
      </c>
      <c r="AK34" s="242"/>
      <c r="AL34" s="248" t="e">
        <f>IF(AND('Mapa final'!#REF!="Baja",'Mapa final'!#REF!="Catastrófico"),CONCATENATE("R",'Mapa final'!#REF!),"")</f>
        <v>#REF!</v>
      </c>
      <c r="AM34" s="233"/>
      <c r="AN34" s="35"/>
      <c r="AO34" s="256"/>
      <c r="AP34" s="155"/>
      <c r="AQ34" s="155"/>
      <c r="AR34" s="155"/>
      <c r="AS34" s="155"/>
      <c r="AT34" s="257"/>
    </row>
    <row r="35" spans="2:46" ht="15.75" customHeight="1" x14ac:dyDescent="0.25">
      <c r="B35" s="271"/>
      <c r="C35" s="155"/>
      <c r="D35" s="156"/>
      <c r="E35" s="154"/>
      <c r="F35" s="155"/>
      <c r="G35" s="155"/>
      <c r="H35" s="155"/>
      <c r="I35" s="155"/>
      <c r="J35" s="240"/>
      <c r="K35" s="238"/>
      <c r="L35" s="234"/>
      <c r="M35" s="238"/>
      <c r="N35" s="234"/>
      <c r="O35" s="235"/>
      <c r="P35" s="234"/>
      <c r="Q35" s="238"/>
      <c r="R35" s="234"/>
      <c r="S35" s="238"/>
      <c r="T35" s="234"/>
      <c r="U35" s="235"/>
      <c r="V35" s="240"/>
      <c r="W35" s="238"/>
      <c r="X35" s="234"/>
      <c r="Y35" s="238"/>
      <c r="Z35" s="234"/>
      <c r="AA35" s="235"/>
      <c r="AB35" s="240"/>
      <c r="AC35" s="238"/>
      <c r="AD35" s="234"/>
      <c r="AE35" s="238"/>
      <c r="AF35" s="234"/>
      <c r="AG35" s="235"/>
      <c r="AH35" s="240"/>
      <c r="AI35" s="238"/>
      <c r="AJ35" s="234"/>
      <c r="AK35" s="238"/>
      <c r="AL35" s="234"/>
      <c r="AM35" s="235"/>
      <c r="AN35" s="35"/>
      <c r="AO35" s="256"/>
      <c r="AP35" s="155"/>
      <c r="AQ35" s="155"/>
      <c r="AR35" s="155"/>
      <c r="AS35" s="155"/>
      <c r="AT35" s="257"/>
    </row>
    <row r="36" spans="2:46" ht="15.75" customHeight="1" x14ac:dyDescent="0.25">
      <c r="B36" s="271"/>
      <c r="C36" s="155"/>
      <c r="D36" s="156"/>
      <c r="E36" s="154"/>
      <c r="F36" s="155"/>
      <c r="G36" s="155"/>
      <c r="H36" s="155"/>
      <c r="I36" s="155"/>
      <c r="J36" s="265" t="e">
        <f>IF(AND('Mapa final'!#REF!="Baja",'Mapa final'!#REF!="Leve"),CONCATENATE("R",'Mapa final'!#REF!),"")</f>
        <v>#REF!</v>
      </c>
      <c r="K36" s="242"/>
      <c r="L36" s="263" t="str">
        <f>IF(AND('Mapa final'!$H$46="Baja",'Mapa final'!$L$46="Leve"),CONCATENATE("R",'Mapa final'!$A$46),"")</f>
        <v/>
      </c>
      <c r="M36" s="242"/>
      <c r="N36" s="263" t="str">
        <f>IF(AND('Mapa final'!$H$52="Baja",'Mapa final'!$L$52="Leve"),CONCATENATE("R",'Mapa final'!$A$52),"")</f>
        <v/>
      </c>
      <c r="O36" s="233"/>
      <c r="P36" s="245" t="e">
        <f>IF(AND('Mapa final'!#REF!="Baja",'Mapa final'!#REF!="Menor"),CONCATENATE("R",'Mapa final'!#REF!),"")</f>
        <v>#REF!</v>
      </c>
      <c r="Q36" s="242"/>
      <c r="R36" s="245" t="str">
        <f>IF(AND('Mapa final'!$H$46="Baja",'Mapa final'!$L$46="Menor"),CONCATENATE("R",'Mapa final'!$A$46),"")</f>
        <v/>
      </c>
      <c r="S36" s="242"/>
      <c r="T36" s="245" t="str">
        <f>IF(AND('Mapa final'!$H$52="Baja",'Mapa final'!$L$52="Menor"),CONCATENATE("R",'Mapa final'!$A$52),"")</f>
        <v/>
      </c>
      <c r="U36" s="233"/>
      <c r="V36" s="251" t="e">
        <f>IF(AND('Mapa final'!#REF!="Baja",'Mapa final'!#REF!="Moderado"),CONCATENATE("R",'Mapa final'!#REF!),"")</f>
        <v>#REF!</v>
      </c>
      <c r="W36" s="242"/>
      <c r="X36" s="245" t="str">
        <f>IF(AND('Mapa final'!$H$46="Baja",'Mapa final'!$L$46="Moderado"),CONCATENATE("R",'Mapa final'!$A$46),"")</f>
        <v/>
      </c>
      <c r="Y36" s="242"/>
      <c r="Z36" s="245" t="str">
        <f>IF(AND('Mapa final'!$H$52="Baja",'Mapa final'!$L$52="Moderado"),CONCATENATE("R",'Mapa final'!$A$52),"")</f>
        <v/>
      </c>
      <c r="AA36" s="233"/>
      <c r="AB36" s="250" t="e">
        <f>IF(AND('Mapa final'!#REF!="Baja",'Mapa final'!#REF!="Mayor"),CONCATENATE("R",'Mapa final'!#REF!),"")</f>
        <v>#REF!</v>
      </c>
      <c r="AC36" s="242"/>
      <c r="AD36" s="232" t="str">
        <f>IF(AND('Mapa final'!$H$46="Baja",'Mapa final'!$L$46="Mayor"),CONCATENATE("R",'Mapa final'!$A$46),"")</f>
        <v/>
      </c>
      <c r="AE36" s="242"/>
      <c r="AF36" s="232" t="str">
        <f>IF(AND('Mapa final'!$H$52="Baja",'Mapa final'!$L$52="Mayor"),CONCATENATE("R",'Mapa final'!$A$52),"")</f>
        <v/>
      </c>
      <c r="AG36" s="233"/>
      <c r="AH36" s="247" t="e">
        <f>IF(AND('Mapa final'!#REF!="Baja",'Mapa final'!#REF!="Catastrófico"),CONCATENATE("R",'Mapa final'!#REF!),"")</f>
        <v>#REF!</v>
      </c>
      <c r="AI36" s="242"/>
      <c r="AJ36" s="248" t="str">
        <f>IF(AND('Mapa final'!$H$46="Baja",'Mapa final'!$L$46="Catastrófico"),CONCATENATE("R",'Mapa final'!$A$46),"")</f>
        <v/>
      </c>
      <c r="AK36" s="242"/>
      <c r="AL36" s="248" t="str">
        <f>IF(AND('Mapa final'!$H$52="Baja",'Mapa final'!$L$52="Catastrófico"),CONCATENATE("R",'Mapa final'!$A$52),"")</f>
        <v/>
      </c>
      <c r="AM36" s="233"/>
      <c r="AN36" s="35"/>
      <c r="AO36" s="256"/>
      <c r="AP36" s="155"/>
      <c r="AQ36" s="155"/>
      <c r="AR36" s="155"/>
      <c r="AS36" s="155"/>
      <c r="AT36" s="257"/>
    </row>
    <row r="37" spans="2:46" ht="15.75" customHeight="1" x14ac:dyDescent="0.25">
      <c r="B37" s="271"/>
      <c r="C37" s="155"/>
      <c r="D37" s="156"/>
      <c r="E37" s="157"/>
      <c r="F37" s="148"/>
      <c r="G37" s="148"/>
      <c r="H37" s="148"/>
      <c r="I37" s="148"/>
      <c r="J37" s="157"/>
      <c r="K37" s="244"/>
      <c r="L37" s="243"/>
      <c r="M37" s="244"/>
      <c r="N37" s="243"/>
      <c r="O37" s="158"/>
      <c r="P37" s="243"/>
      <c r="Q37" s="244"/>
      <c r="R37" s="243"/>
      <c r="S37" s="244"/>
      <c r="T37" s="243"/>
      <c r="U37" s="158"/>
      <c r="V37" s="157"/>
      <c r="W37" s="244"/>
      <c r="X37" s="243"/>
      <c r="Y37" s="244"/>
      <c r="Z37" s="243"/>
      <c r="AA37" s="158"/>
      <c r="AB37" s="157"/>
      <c r="AC37" s="244"/>
      <c r="AD37" s="243"/>
      <c r="AE37" s="244"/>
      <c r="AF37" s="243"/>
      <c r="AG37" s="158"/>
      <c r="AH37" s="157"/>
      <c r="AI37" s="244"/>
      <c r="AJ37" s="243"/>
      <c r="AK37" s="244"/>
      <c r="AL37" s="243"/>
      <c r="AM37" s="158"/>
      <c r="AN37" s="35"/>
      <c r="AO37" s="258"/>
      <c r="AP37" s="259"/>
      <c r="AQ37" s="259"/>
      <c r="AR37" s="259"/>
      <c r="AS37" s="259"/>
      <c r="AT37" s="260"/>
    </row>
    <row r="38" spans="2:46" ht="15.75" customHeight="1" x14ac:dyDescent="0.25">
      <c r="B38" s="271"/>
      <c r="C38" s="155"/>
      <c r="D38" s="156"/>
      <c r="E38" s="264" t="s">
        <v>144</v>
      </c>
      <c r="F38" s="146"/>
      <c r="G38" s="146"/>
      <c r="H38" s="146"/>
      <c r="I38" s="153"/>
      <c r="J38" s="267" t="str">
        <f>IF(AND('Mapa final'!$H$16="Muy Baja",'Mapa final'!$L$16="Leve"),CONCATENATE("R",'Mapa final'!$A$16),"")</f>
        <v/>
      </c>
      <c r="K38" s="237"/>
      <c r="L38" s="266" t="str">
        <f>IF(AND('Mapa final'!$H$21="Muy Baja",'Mapa final'!$L$21="Leve"),CONCATENATE("R",'Mapa final'!$A$21),"")</f>
        <v/>
      </c>
      <c r="M38" s="237"/>
      <c r="N38" s="266" t="str">
        <f>IF(AND('Mapa final'!$H$26="Muy Baja",'Mapa final'!$L$26="Leve"),CONCATENATE("R",'Mapa final'!$A$26),"")</f>
        <v/>
      </c>
      <c r="O38" s="153"/>
      <c r="P38" s="267" t="str">
        <f>IF(AND('Mapa final'!$H$16="Muy Baja",'Mapa final'!$L$16="Menor"),CONCATENATE("R",'Mapa final'!$A$16),"")</f>
        <v/>
      </c>
      <c r="Q38" s="237"/>
      <c r="R38" s="266" t="str">
        <f>IF(AND('Mapa final'!$H$21="Muy Baja",'Mapa final'!$L$21="Menor"),CONCATENATE("R",'Mapa final'!$A$21),"")</f>
        <v/>
      </c>
      <c r="S38" s="237"/>
      <c r="T38" s="266" t="str">
        <f>IF(AND('Mapa final'!$H$26="Muy Baja",'Mapa final'!$L$26="Menor"),CONCATENATE("R",'Mapa final'!$A$26),"")</f>
        <v/>
      </c>
      <c r="U38" s="153"/>
      <c r="V38" s="252" t="str">
        <f>IF(AND('Mapa final'!$H$16="Muy Baja",'Mapa final'!$L$16="Moderado"),CONCATENATE("R",'Mapa final'!$A$16),"")</f>
        <v/>
      </c>
      <c r="W38" s="237"/>
      <c r="X38" s="236" t="str">
        <f>IF(AND('Mapa final'!$H$21="Muy Baja",'Mapa final'!$L$21="Moderado"),CONCATENATE("R",'Mapa final'!$A$21),"")</f>
        <v/>
      </c>
      <c r="Y38" s="237"/>
      <c r="Z38" s="236" t="str">
        <f>IF(AND('Mapa final'!$H$26="Muy Baja",'Mapa final'!$L$26="Moderado"),CONCATENATE("R",'Mapa final'!$A$26),"")</f>
        <v/>
      </c>
      <c r="AA38" s="153"/>
      <c r="AB38" s="239" t="str">
        <f>IF(AND('Mapa final'!$H$16="Muy Baja",'Mapa final'!$L$16="Mayor"),CONCATENATE("R",'Mapa final'!$A$16),"")</f>
        <v/>
      </c>
      <c r="AC38" s="237"/>
      <c r="AD38" s="241" t="str">
        <f>IF(AND('Mapa final'!$H$21="Muy Baja",'Mapa final'!$L$21="Mayor"),CONCATENATE("R",'Mapa final'!$A$21),"")</f>
        <v/>
      </c>
      <c r="AE38" s="237"/>
      <c r="AF38" s="241" t="str">
        <f>IF(AND('Mapa final'!$H$26="Muy Baja",'Mapa final'!$L$26="Mayor"),CONCATENATE("R",'Mapa final'!$A$26),"")</f>
        <v/>
      </c>
      <c r="AG38" s="153"/>
      <c r="AH38" s="246" t="str">
        <f>IF(AND('Mapa final'!$H$16="Muy Baja",'Mapa final'!$L$16="Catastrófico"),CONCATENATE("R",'Mapa final'!$A$16),"")</f>
        <v/>
      </c>
      <c r="AI38" s="237"/>
      <c r="AJ38" s="249" t="str">
        <f>IF(AND('Mapa final'!$H$21="Muy Baja",'Mapa final'!$L$21="Catastrófico"),CONCATENATE("R",'Mapa final'!$A$21),"")</f>
        <v/>
      </c>
      <c r="AK38" s="237"/>
      <c r="AL38" s="249" t="str">
        <f>IF(AND('Mapa final'!$H$26="Muy Baja",'Mapa final'!$L$26="Catastrófico"),CONCATENATE("R",'Mapa final'!$A$26),"")</f>
        <v/>
      </c>
      <c r="AM38" s="153"/>
      <c r="AN38" s="35"/>
      <c r="AO38" s="35"/>
      <c r="AP38" s="35"/>
      <c r="AQ38" s="35"/>
      <c r="AR38" s="35"/>
      <c r="AS38" s="35"/>
      <c r="AT38" s="35"/>
    </row>
    <row r="39" spans="2:46" ht="15.75" customHeight="1" x14ac:dyDescent="0.25">
      <c r="B39" s="271"/>
      <c r="C39" s="155"/>
      <c r="D39" s="156"/>
      <c r="E39" s="154"/>
      <c r="F39" s="155"/>
      <c r="G39" s="155"/>
      <c r="H39" s="155"/>
      <c r="I39" s="156"/>
      <c r="J39" s="240"/>
      <c r="K39" s="238"/>
      <c r="L39" s="234"/>
      <c r="M39" s="238"/>
      <c r="N39" s="234"/>
      <c r="O39" s="235"/>
      <c r="P39" s="240"/>
      <c r="Q39" s="238"/>
      <c r="R39" s="234"/>
      <c r="S39" s="238"/>
      <c r="T39" s="234"/>
      <c r="U39" s="235"/>
      <c r="V39" s="240"/>
      <c r="W39" s="238"/>
      <c r="X39" s="234"/>
      <c r="Y39" s="238"/>
      <c r="Z39" s="234"/>
      <c r="AA39" s="235"/>
      <c r="AB39" s="240"/>
      <c r="AC39" s="238"/>
      <c r="AD39" s="234"/>
      <c r="AE39" s="238"/>
      <c r="AF39" s="234"/>
      <c r="AG39" s="235"/>
      <c r="AH39" s="240"/>
      <c r="AI39" s="238"/>
      <c r="AJ39" s="234"/>
      <c r="AK39" s="238"/>
      <c r="AL39" s="234"/>
      <c r="AM39" s="235"/>
      <c r="AN39" s="35"/>
      <c r="AO39" s="35"/>
      <c r="AP39" s="35"/>
      <c r="AQ39" s="35"/>
      <c r="AR39" s="35"/>
      <c r="AS39" s="35"/>
      <c r="AT39" s="35"/>
    </row>
    <row r="40" spans="2:46" ht="15.75" customHeight="1" x14ac:dyDescent="0.25">
      <c r="B40" s="271"/>
      <c r="C40" s="155"/>
      <c r="D40" s="156"/>
      <c r="E40" s="154"/>
      <c r="F40" s="155"/>
      <c r="G40" s="155"/>
      <c r="H40" s="155"/>
      <c r="I40" s="156"/>
      <c r="J40" s="265" t="str">
        <f>IF(AND('Mapa final'!$H$31="Muy Baja",'Mapa final'!$L$31="Leve"),CONCATENATE("R",'Mapa final'!$A$31),"")</f>
        <v/>
      </c>
      <c r="K40" s="242"/>
      <c r="L40" s="263" t="str">
        <f>IF(AND('Mapa final'!$H$36="Muy Baja",'Mapa final'!$L$36="Leve"),CONCATENATE("R",'Mapa final'!$A$36),"")</f>
        <v/>
      </c>
      <c r="M40" s="242"/>
      <c r="N40" s="263" t="str">
        <f>IF(AND('Mapa final'!$H$41="Muy Baja",'Mapa final'!$L$41="Leve"),CONCATENATE("R",'Mapa final'!$A$41),"")</f>
        <v/>
      </c>
      <c r="O40" s="233"/>
      <c r="P40" s="265" t="str">
        <f>IF(AND('Mapa final'!$H$31="Muy Baja",'Mapa final'!$L$31="Menor"),CONCATENATE("R",'Mapa final'!$A$31),"")</f>
        <v/>
      </c>
      <c r="Q40" s="242"/>
      <c r="R40" s="263" t="str">
        <f>IF(AND('Mapa final'!$H$36="Muy Baja",'Mapa final'!$L$36="Menor"),CONCATENATE("R",'Mapa final'!$A$36),"")</f>
        <v/>
      </c>
      <c r="S40" s="242"/>
      <c r="T40" s="263" t="str">
        <f>IF(AND('Mapa final'!$H$41="Muy Baja",'Mapa final'!$L$41="Menor"),CONCATENATE("R",'Mapa final'!$A$41),"")</f>
        <v/>
      </c>
      <c r="U40" s="233"/>
      <c r="V40" s="251" t="str">
        <f>IF(AND('Mapa final'!$H$31="Muy Baja",'Mapa final'!$L$31="Moderado"),CONCATENATE("R",'Mapa final'!$A$31),"")</f>
        <v/>
      </c>
      <c r="W40" s="242"/>
      <c r="X40" s="245" t="str">
        <f>IF(AND('Mapa final'!$H$36="Muy Baja",'Mapa final'!$L$36="Moderado"),CONCATENATE("R",'Mapa final'!$A$36),"")</f>
        <v/>
      </c>
      <c r="Y40" s="242"/>
      <c r="Z40" s="245" t="str">
        <f>IF(AND('Mapa final'!$H$41="Muy Baja",'Mapa final'!$L$41="Moderado"),CONCATENATE("R",'Mapa final'!$A$41),"")</f>
        <v/>
      </c>
      <c r="AA40" s="233"/>
      <c r="AB40" s="250" t="str">
        <f>IF(AND('Mapa final'!$H$31="Muy Baja",'Mapa final'!$L$31="Mayor"),CONCATENATE("R",'Mapa final'!$A$31),"")</f>
        <v/>
      </c>
      <c r="AC40" s="242"/>
      <c r="AD40" s="232" t="str">
        <f>IF(AND('Mapa final'!$H$36="Muy Baja",'Mapa final'!$L$36="Mayor"),CONCATENATE("R",'Mapa final'!$A$36),"")</f>
        <v/>
      </c>
      <c r="AE40" s="242"/>
      <c r="AF40" s="232" t="str">
        <f>IF(AND('Mapa final'!$H$41="Muy Baja",'Mapa final'!$L$41="Mayor"),CONCATENATE("R",'Mapa final'!$A$41),"")</f>
        <v/>
      </c>
      <c r="AG40" s="233"/>
      <c r="AH40" s="247" t="str">
        <f>IF(AND('Mapa final'!$H$31="Muy Baja",'Mapa final'!$L$31="Catastrófico"),CONCATENATE("R",'Mapa final'!$A$31),"")</f>
        <v/>
      </c>
      <c r="AI40" s="242"/>
      <c r="AJ40" s="248" t="str">
        <f>IF(AND('Mapa final'!$H$36="Muy Baja",'Mapa final'!$L$36="Catastrófico"),CONCATENATE("R",'Mapa final'!$A$36),"")</f>
        <v/>
      </c>
      <c r="AK40" s="242"/>
      <c r="AL40" s="248" t="str">
        <f>IF(AND('Mapa final'!$H$41="Muy Baja",'Mapa final'!$L$41="Catastrófico"),CONCATENATE("R",'Mapa final'!$A$41),"")</f>
        <v/>
      </c>
      <c r="AM40" s="233"/>
      <c r="AN40" s="35"/>
      <c r="AO40" s="35"/>
      <c r="AP40" s="35"/>
      <c r="AQ40" s="35"/>
      <c r="AR40" s="35"/>
      <c r="AS40" s="35"/>
      <c r="AT40" s="35"/>
    </row>
    <row r="41" spans="2:46" ht="15.75" customHeight="1" x14ac:dyDescent="0.25">
      <c r="B41" s="271"/>
      <c r="C41" s="155"/>
      <c r="D41" s="156"/>
      <c r="E41" s="154"/>
      <c r="F41" s="155"/>
      <c r="G41" s="155"/>
      <c r="H41" s="155"/>
      <c r="I41" s="156"/>
      <c r="J41" s="240"/>
      <c r="K41" s="238"/>
      <c r="L41" s="234"/>
      <c r="M41" s="238"/>
      <c r="N41" s="234"/>
      <c r="O41" s="235"/>
      <c r="P41" s="240"/>
      <c r="Q41" s="238"/>
      <c r="R41" s="234"/>
      <c r="S41" s="238"/>
      <c r="T41" s="234"/>
      <c r="U41" s="235"/>
      <c r="V41" s="240"/>
      <c r="W41" s="238"/>
      <c r="X41" s="234"/>
      <c r="Y41" s="238"/>
      <c r="Z41" s="234"/>
      <c r="AA41" s="235"/>
      <c r="AB41" s="240"/>
      <c r="AC41" s="238"/>
      <c r="AD41" s="234"/>
      <c r="AE41" s="238"/>
      <c r="AF41" s="234"/>
      <c r="AG41" s="235"/>
      <c r="AH41" s="240"/>
      <c r="AI41" s="238"/>
      <c r="AJ41" s="234"/>
      <c r="AK41" s="238"/>
      <c r="AL41" s="234"/>
      <c r="AM41" s="235"/>
      <c r="AN41" s="35"/>
      <c r="AO41" s="35"/>
      <c r="AP41" s="35"/>
      <c r="AQ41" s="35"/>
      <c r="AR41" s="35"/>
      <c r="AS41" s="35"/>
      <c r="AT41" s="35"/>
    </row>
    <row r="42" spans="2:46" ht="15.75" customHeight="1" x14ac:dyDescent="0.25">
      <c r="B42" s="271"/>
      <c r="C42" s="155"/>
      <c r="D42" s="156"/>
      <c r="E42" s="154"/>
      <c r="F42" s="155"/>
      <c r="G42" s="155"/>
      <c r="H42" s="155"/>
      <c r="I42" s="156"/>
      <c r="J42" s="265" t="e">
        <f>IF(AND('Mapa final'!#REF!="Muy Baja",'Mapa final'!#REF!="Leve"),CONCATENATE("R",'Mapa final'!#REF!),"")</f>
        <v>#REF!</v>
      </c>
      <c r="K42" s="242"/>
      <c r="L42" s="263" t="e">
        <f>IF(AND('Mapa final'!#REF!="Muy Baja",'Mapa final'!#REF!="Leve"),CONCATENATE("R",'Mapa final'!#REF!),"")</f>
        <v>#REF!</v>
      </c>
      <c r="M42" s="242"/>
      <c r="N42" s="263" t="e">
        <f>IF(AND('Mapa final'!#REF!="Muy Baja",'Mapa final'!#REF!="Leve"),CONCATENATE("R",'Mapa final'!#REF!),"")</f>
        <v>#REF!</v>
      </c>
      <c r="O42" s="233"/>
      <c r="P42" s="265" t="e">
        <f>IF(AND('Mapa final'!#REF!="Muy Baja",'Mapa final'!#REF!="Menor"),CONCATENATE("R",'Mapa final'!#REF!),"")</f>
        <v>#REF!</v>
      </c>
      <c r="Q42" s="242"/>
      <c r="R42" s="263" t="e">
        <f>IF(AND('Mapa final'!#REF!="Muy Baja",'Mapa final'!#REF!="Menor"),CONCATENATE("R",'Mapa final'!#REF!),"")</f>
        <v>#REF!</v>
      </c>
      <c r="S42" s="242"/>
      <c r="T42" s="263" t="e">
        <f>IF(AND('Mapa final'!#REF!="Muy Baja",'Mapa final'!#REF!="Menor"),CONCATENATE("R",'Mapa final'!#REF!),"")</f>
        <v>#REF!</v>
      </c>
      <c r="U42" s="233"/>
      <c r="V42" s="251" t="e">
        <f>IF(AND('Mapa final'!#REF!="Muy Baja",'Mapa final'!#REF!="Moderado"),CONCATENATE("R",'Mapa final'!#REF!),"")</f>
        <v>#REF!</v>
      </c>
      <c r="W42" s="242"/>
      <c r="X42" s="245" t="e">
        <f>IF(AND('Mapa final'!#REF!="Muy Baja",'Mapa final'!#REF!="Moderado"),CONCATENATE("R",'Mapa final'!#REF!),"")</f>
        <v>#REF!</v>
      </c>
      <c r="Y42" s="242"/>
      <c r="Z42" s="245" t="e">
        <f>IF(AND('Mapa final'!#REF!="Muy Baja",'Mapa final'!#REF!="Moderado"),CONCATENATE("R",'Mapa final'!#REF!),"")</f>
        <v>#REF!</v>
      </c>
      <c r="AA42" s="233"/>
      <c r="AB42" s="250" t="e">
        <f>IF(AND('Mapa final'!#REF!="Muy Baja",'Mapa final'!#REF!="Mayor"),CONCATENATE("R",'Mapa final'!#REF!),"")</f>
        <v>#REF!</v>
      </c>
      <c r="AC42" s="242"/>
      <c r="AD42" s="232" t="e">
        <f>IF(AND('Mapa final'!#REF!="Muy Baja",'Mapa final'!#REF!="Mayor"),CONCATENATE("R",'Mapa final'!#REF!),"")</f>
        <v>#REF!</v>
      </c>
      <c r="AE42" s="242"/>
      <c r="AF42" s="232" t="e">
        <f>IF(AND('Mapa final'!#REF!="Muy Baja",'Mapa final'!#REF!="Mayor"),CONCATENATE("R",'Mapa final'!#REF!),"")</f>
        <v>#REF!</v>
      </c>
      <c r="AG42" s="233"/>
      <c r="AH42" s="247" t="e">
        <f>IF(AND('Mapa final'!#REF!="Muy Baja",'Mapa final'!#REF!="Catastrófico"),CONCATENATE("R",'Mapa final'!#REF!),"")</f>
        <v>#REF!</v>
      </c>
      <c r="AI42" s="242"/>
      <c r="AJ42" s="248" t="e">
        <f>IF(AND('Mapa final'!#REF!="Muy Baja",'Mapa final'!#REF!="Catastrófico"),CONCATENATE("R",'Mapa final'!#REF!),"")</f>
        <v>#REF!</v>
      </c>
      <c r="AK42" s="242"/>
      <c r="AL42" s="248" t="e">
        <f>IF(AND('Mapa final'!#REF!="Muy Baja",'Mapa final'!#REF!="Catastrófico"),CONCATENATE("R",'Mapa final'!#REF!),"")</f>
        <v>#REF!</v>
      </c>
      <c r="AM42" s="233"/>
      <c r="AN42" s="35"/>
      <c r="AO42" s="35"/>
      <c r="AP42" s="35"/>
      <c r="AQ42" s="35"/>
      <c r="AR42" s="35"/>
      <c r="AS42" s="35"/>
      <c r="AT42" s="35"/>
    </row>
    <row r="43" spans="2:46" ht="15.75" customHeight="1" x14ac:dyDescent="0.25">
      <c r="B43" s="271"/>
      <c r="C43" s="155"/>
      <c r="D43" s="156"/>
      <c r="E43" s="154"/>
      <c r="F43" s="155"/>
      <c r="G43" s="155"/>
      <c r="H43" s="155"/>
      <c r="I43" s="156"/>
      <c r="J43" s="240"/>
      <c r="K43" s="238"/>
      <c r="L43" s="234"/>
      <c r="M43" s="238"/>
      <c r="N43" s="234"/>
      <c r="O43" s="235"/>
      <c r="P43" s="240"/>
      <c r="Q43" s="238"/>
      <c r="R43" s="234"/>
      <c r="S43" s="238"/>
      <c r="T43" s="234"/>
      <c r="U43" s="235"/>
      <c r="V43" s="240"/>
      <c r="W43" s="238"/>
      <c r="X43" s="234"/>
      <c r="Y43" s="238"/>
      <c r="Z43" s="234"/>
      <c r="AA43" s="235"/>
      <c r="AB43" s="240"/>
      <c r="AC43" s="238"/>
      <c r="AD43" s="234"/>
      <c r="AE43" s="238"/>
      <c r="AF43" s="234"/>
      <c r="AG43" s="235"/>
      <c r="AH43" s="240"/>
      <c r="AI43" s="238"/>
      <c r="AJ43" s="234"/>
      <c r="AK43" s="238"/>
      <c r="AL43" s="234"/>
      <c r="AM43" s="235"/>
      <c r="AN43" s="35"/>
      <c r="AO43" s="35"/>
      <c r="AP43" s="35"/>
      <c r="AQ43" s="35"/>
      <c r="AR43" s="35"/>
      <c r="AS43" s="35"/>
      <c r="AT43" s="35"/>
    </row>
    <row r="44" spans="2:46" ht="15.75" customHeight="1" x14ac:dyDescent="0.25">
      <c r="B44" s="271"/>
      <c r="C44" s="155"/>
      <c r="D44" s="156"/>
      <c r="E44" s="154"/>
      <c r="F44" s="155"/>
      <c r="G44" s="155"/>
      <c r="H44" s="155"/>
      <c r="I44" s="156"/>
      <c r="J44" s="265" t="e">
        <f>IF(AND('Mapa final'!#REF!="Muy Baja",'Mapa final'!#REF!="Leve"),CONCATENATE("R",'Mapa final'!#REF!),"")</f>
        <v>#REF!</v>
      </c>
      <c r="K44" s="242"/>
      <c r="L44" s="263" t="str">
        <f>IF(AND('Mapa final'!$H$46="Muy Baja",'Mapa final'!$L$46="Leve"),CONCATENATE("R",'Mapa final'!$A$46),"")</f>
        <v/>
      </c>
      <c r="M44" s="242"/>
      <c r="N44" s="263" t="str">
        <f>IF(AND('Mapa final'!$H$52="Muy Baja",'Mapa final'!$L$52="Leve"),CONCATENATE("R",'Mapa final'!$A$52),"")</f>
        <v/>
      </c>
      <c r="O44" s="233"/>
      <c r="P44" s="265" t="e">
        <f>IF(AND('Mapa final'!#REF!="Muy Baja",'Mapa final'!#REF!="Menor"),CONCATENATE("R",'Mapa final'!#REF!),"")</f>
        <v>#REF!</v>
      </c>
      <c r="Q44" s="242"/>
      <c r="R44" s="263" t="str">
        <f>IF(AND('Mapa final'!$H$46="Muy Baja",'Mapa final'!$L$46="Menor"),CONCATENATE("R",'Mapa final'!$A$46),"")</f>
        <v/>
      </c>
      <c r="S44" s="242"/>
      <c r="T44" s="263" t="str">
        <f>IF(AND('Mapa final'!$H$52="Muy Baja",'Mapa final'!$L$52="Menor"),CONCATENATE("R",'Mapa final'!$A$52),"")</f>
        <v/>
      </c>
      <c r="U44" s="233"/>
      <c r="V44" s="251" t="e">
        <f>IF(AND('Mapa final'!#REF!="Muy Baja",'Mapa final'!#REF!="Moderado"),CONCATENATE("R",'Mapa final'!#REF!),"")</f>
        <v>#REF!</v>
      </c>
      <c r="W44" s="242"/>
      <c r="X44" s="245" t="str">
        <f>IF(AND('Mapa final'!$H$46="Muy Baja",'Mapa final'!$L$46="Moderado"),CONCATENATE("R",'Mapa final'!$A$46),"")</f>
        <v/>
      </c>
      <c r="Y44" s="242"/>
      <c r="Z44" s="245" t="str">
        <f>IF(AND('Mapa final'!$H$52="Muy Baja",'Mapa final'!$L$52="Moderado"),CONCATENATE("R",'Mapa final'!$A$52),"")</f>
        <v/>
      </c>
      <c r="AA44" s="233"/>
      <c r="AB44" s="250" t="e">
        <f>IF(AND('Mapa final'!#REF!="Muy Baja",'Mapa final'!#REF!="Mayor"),CONCATENATE("R",'Mapa final'!#REF!),"")</f>
        <v>#REF!</v>
      </c>
      <c r="AC44" s="242"/>
      <c r="AD44" s="232" t="str">
        <f>IF(AND('Mapa final'!$H$46="Muy Baja",'Mapa final'!$L$46="Mayor"),CONCATENATE("R",'Mapa final'!$A$46),"")</f>
        <v/>
      </c>
      <c r="AE44" s="242"/>
      <c r="AF44" s="232" t="str">
        <f>IF(AND('Mapa final'!$H$52="Muy Baja",'Mapa final'!$L$52="Mayor"),CONCATENATE("R",'Mapa final'!$A$52),"")</f>
        <v/>
      </c>
      <c r="AG44" s="233"/>
      <c r="AH44" s="247" t="e">
        <f>IF(AND('Mapa final'!#REF!="Muy Baja",'Mapa final'!#REF!="Catastrófico"),CONCATENATE("R",'Mapa final'!#REF!),"")</f>
        <v>#REF!</v>
      </c>
      <c r="AI44" s="242"/>
      <c r="AJ44" s="248" t="str">
        <f>IF(AND('Mapa final'!$H$46="Muy Baja",'Mapa final'!$L$46="Catastrófico"),CONCATENATE("R",'Mapa final'!$A$46),"")</f>
        <v/>
      </c>
      <c r="AK44" s="242"/>
      <c r="AL44" s="248" t="str">
        <f>IF(AND('Mapa final'!$H$52="Muy Baja",'Mapa final'!$L$52="Catastrófico"),CONCATENATE("R",'Mapa final'!$A$52),"")</f>
        <v/>
      </c>
      <c r="AM44" s="233"/>
      <c r="AN44" s="35"/>
      <c r="AO44" s="35"/>
      <c r="AP44" s="35"/>
      <c r="AQ44" s="35"/>
      <c r="AR44" s="35"/>
      <c r="AS44" s="35"/>
      <c r="AT44" s="35"/>
    </row>
    <row r="45" spans="2:46" ht="15.75" customHeight="1" x14ac:dyDescent="0.25">
      <c r="B45" s="234"/>
      <c r="C45" s="273"/>
      <c r="D45" s="235"/>
      <c r="E45" s="157"/>
      <c r="F45" s="148"/>
      <c r="G45" s="148"/>
      <c r="H45" s="148"/>
      <c r="I45" s="158"/>
      <c r="J45" s="157"/>
      <c r="K45" s="244"/>
      <c r="L45" s="243"/>
      <c r="M45" s="244"/>
      <c r="N45" s="243"/>
      <c r="O45" s="158"/>
      <c r="P45" s="157"/>
      <c r="Q45" s="244"/>
      <c r="R45" s="243"/>
      <c r="S45" s="244"/>
      <c r="T45" s="243"/>
      <c r="U45" s="158"/>
      <c r="V45" s="157"/>
      <c r="W45" s="244"/>
      <c r="X45" s="243"/>
      <c r="Y45" s="244"/>
      <c r="Z45" s="243"/>
      <c r="AA45" s="158"/>
      <c r="AB45" s="157"/>
      <c r="AC45" s="244"/>
      <c r="AD45" s="243"/>
      <c r="AE45" s="244"/>
      <c r="AF45" s="243"/>
      <c r="AG45" s="158"/>
      <c r="AH45" s="157"/>
      <c r="AI45" s="244"/>
      <c r="AJ45" s="243"/>
      <c r="AK45" s="244"/>
      <c r="AL45" s="243"/>
      <c r="AM45" s="158"/>
      <c r="AN45" s="35"/>
      <c r="AO45" s="35"/>
      <c r="AP45" s="35"/>
      <c r="AQ45" s="35"/>
      <c r="AR45" s="35"/>
      <c r="AS45" s="35"/>
      <c r="AT45" s="35"/>
    </row>
    <row r="46" spans="2:46" ht="15.75" customHeight="1" x14ac:dyDescent="0.25">
      <c r="B46" s="35"/>
      <c r="C46" s="35"/>
      <c r="D46" s="35"/>
      <c r="E46" s="35"/>
      <c r="F46" s="35"/>
      <c r="G46" s="35"/>
      <c r="H46" s="35"/>
      <c r="I46" s="35"/>
      <c r="J46" s="264" t="s">
        <v>145</v>
      </c>
      <c r="K46" s="146"/>
      <c r="L46" s="146"/>
      <c r="M46" s="146"/>
      <c r="N46" s="146"/>
      <c r="O46" s="153"/>
      <c r="P46" s="264" t="s">
        <v>146</v>
      </c>
      <c r="Q46" s="146"/>
      <c r="R46" s="146"/>
      <c r="S46" s="146"/>
      <c r="T46" s="146"/>
      <c r="U46" s="153"/>
      <c r="V46" s="264" t="s">
        <v>147</v>
      </c>
      <c r="W46" s="146"/>
      <c r="X46" s="146"/>
      <c r="Y46" s="146"/>
      <c r="Z46" s="146"/>
      <c r="AA46" s="153"/>
      <c r="AB46" s="264" t="s">
        <v>148</v>
      </c>
      <c r="AC46" s="146"/>
      <c r="AD46" s="146"/>
      <c r="AE46" s="146"/>
      <c r="AF46" s="146"/>
      <c r="AG46" s="153"/>
      <c r="AH46" s="264" t="s">
        <v>149</v>
      </c>
      <c r="AI46" s="146"/>
      <c r="AJ46" s="146"/>
      <c r="AK46" s="146"/>
      <c r="AL46" s="146"/>
      <c r="AM46" s="153"/>
      <c r="AN46" s="35"/>
      <c r="AO46" s="35"/>
      <c r="AP46" s="35"/>
      <c r="AQ46" s="35"/>
      <c r="AR46" s="35"/>
      <c r="AS46" s="35"/>
      <c r="AT46" s="35"/>
    </row>
    <row r="47" spans="2:46" ht="15.75" customHeight="1" x14ac:dyDescent="0.25">
      <c r="B47" s="35"/>
      <c r="C47" s="35"/>
      <c r="D47" s="35"/>
      <c r="E47" s="35"/>
      <c r="F47" s="35"/>
      <c r="G47" s="35"/>
      <c r="H47" s="35"/>
      <c r="I47" s="35"/>
      <c r="J47" s="154"/>
      <c r="K47" s="155"/>
      <c r="L47" s="155"/>
      <c r="M47" s="155"/>
      <c r="N47" s="155"/>
      <c r="O47" s="156"/>
      <c r="P47" s="154"/>
      <c r="Q47" s="155"/>
      <c r="R47" s="155"/>
      <c r="S47" s="155"/>
      <c r="T47" s="155"/>
      <c r="U47" s="156"/>
      <c r="V47" s="154"/>
      <c r="W47" s="155"/>
      <c r="X47" s="155"/>
      <c r="Y47" s="155"/>
      <c r="Z47" s="155"/>
      <c r="AA47" s="156"/>
      <c r="AB47" s="154"/>
      <c r="AC47" s="155"/>
      <c r="AD47" s="155"/>
      <c r="AE47" s="155"/>
      <c r="AF47" s="155"/>
      <c r="AG47" s="156"/>
      <c r="AH47" s="154"/>
      <c r="AI47" s="155"/>
      <c r="AJ47" s="155"/>
      <c r="AK47" s="155"/>
      <c r="AL47" s="155"/>
      <c r="AM47" s="156"/>
      <c r="AN47" s="35"/>
      <c r="AO47" s="35"/>
      <c r="AP47" s="35"/>
      <c r="AQ47" s="35"/>
      <c r="AR47" s="35"/>
      <c r="AS47" s="35"/>
      <c r="AT47" s="35"/>
    </row>
    <row r="48" spans="2:46" ht="15.75" customHeight="1" x14ac:dyDescent="0.25">
      <c r="B48" s="35"/>
      <c r="C48" s="35"/>
      <c r="D48" s="35"/>
      <c r="E48" s="35"/>
      <c r="F48" s="35"/>
      <c r="G48" s="35"/>
      <c r="H48" s="35"/>
      <c r="I48" s="35"/>
      <c r="J48" s="154"/>
      <c r="K48" s="155"/>
      <c r="L48" s="155"/>
      <c r="M48" s="155"/>
      <c r="N48" s="155"/>
      <c r="O48" s="156"/>
      <c r="P48" s="154"/>
      <c r="Q48" s="155"/>
      <c r="R48" s="155"/>
      <c r="S48" s="155"/>
      <c r="T48" s="155"/>
      <c r="U48" s="156"/>
      <c r="V48" s="154"/>
      <c r="W48" s="155"/>
      <c r="X48" s="155"/>
      <c r="Y48" s="155"/>
      <c r="Z48" s="155"/>
      <c r="AA48" s="156"/>
      <c r="AB48" s="154"/>
      <c r="AC48" s="155"/>
      <c r="AD48" s="155"/>
      <c r="AE48" s="155"/>
      <c r="AF48" s="155"/>
      <c r="AG48" s="156"/>
      <c r="AH48" s="154"/>
      <c r="AI48" s="155"/>
      <c r="AJ48" s="155"/>
      <c r="AK48" s="155"/>
      <c r="AL48" s="155"/>
      <c r="AM48" s="156"/>
      <c r="AN48" s="35"/>
      <c r="AO48" s="35"/>
      <c r="AP48" s="35"/>
      <c r="AQ48" s="35"/>
      <c r="AR48" s="35"/>
      <c r="AS48" s="35"/>
      <c r="AT48" s="35"/>
    </row>
    <row r="49" spans="2:39" ht="15.75" customHeight="1" x14ac:dyDescent="0.25">
      <c r="B49" s="35"/>
      <c r="C49" s="35"/>
      <c r="D49" s="35"/>
      <c r="E49" s="35"/>
      <c r="F49" s="35"/>
      <c r="G49" s="35"/>
      <c r="H49" s="35"/>
      <c r="I49" s="35"/>
      <c r="J49" s="154"/>
      <c r="K49" s="155"/>
      <c r="L49" s="155"/>
      <c r="M49" s="155"/>
      <c r="N49" s="155"/>
      <c r="O49" s="156"/>
      <c r="P49" s="154"/>
      <c r="Q49" s="155"/>
      <c r="R49" s="155"/>
      <c r="S49" s="155"/>
      <c r="T49" s="155"/>
      <c r="U49" s="156"/>
      <c r="V49" s="154"/>
      <c r="W49" s="155"/>
      <c r="X49" s="155"/>
      <c r="Y49" s="155"/>
      <c r="Z49" s="155"/>
      <c r="AA49" s="156"/>
      <c r="AB49" s="154"/>
      <c r="AC49" s="155"/>
      <c r="AD49" s="155"/>
      <c r="AE49" s="155"/>
      <c r="AF49" s="155"/>
      <c r="AG49" s="156"/>
      <c r="AH49" s="154"/>
      <c r="AI49" s="155"/>
      <c r="AJ49" s="155"/>
      <c r="AK49" s="155"/>
      <c r="AL49" s="155"/>
      <c r="AM49" s="156"/>
    </row>
    <row r="50" spans="2:39" ht="15.75" customHeight="1" x14ac:dyDescent="0.25">
      <c r="B50" s="35"/>
      <c r="C50" s="35"/>
      <c r="D50" s="35"/>
      <c r="E50" s="35"/>
      <c r="F50" s="35"/>
      <c r="G50" s="35"/>
      <c r="H50" s="35"/>
      <c r="I50" s="35"/>
      <c r="J50" s="154"/>
      <c r="K50" s="155"/>
      <c r="L50" s="155"/>
      <c r="M50" s="155"/>
      <c r="N50" s="155"/>
      <c r="O50" s="156"/>
      <c r="P50" s="154"/>
      <c r="Q50" s="155"/>
      <c r="R50" s="155"/>
      <c r="S50" s="155"/>
      <c r="T50" s="155"/>
      <c r="U50" s="156"/>
      <c r="V50" s="154"/>
      <c r="W50" s="155"/>
      <c r="X50" s="155"/>
      <c r="Y50" s="155"/>
      <c r="Z50" s="155"/>
      <c r="AA50" s="156"/>
      <c r="AB50" s="154"/>
      <c r="AC50" s="155"/>
      <c r="AD50" s="155"/>
      <c r="AE50" s="155"/>
      <c r="AF50" s="155"/>
      <c r="AG50" s="156"/>
      <c r="AH50" s="154"/>
      <c r="AI50" s="155"/>
      <c r="AJ50" s="155"/>
      <c r="AK50" s="155"/>
      <c r="AL50" s="155"/>
      <c r="AM50" s="156"/>
    </row>
    <row r="51" spans="2:39" ht="15.75" customHeight="1" x14ac:dyDescent="0.25">
      <c r="B51" s="35"/>
      <c r="C51" s="35"/>
      <c r="D51" s="35"/>
      <c r="E51" s="35"/>
      <c r="F51" s="35"/>
      <c r="G51" s="35"/>
      <c r="H51" s="35"/>
      <c r="I51" s="35"/>
      <c r="J51" s="157"/>
      <c r="K51" s="148"/>
      <c r="L51" s="148"/>
      <c r="M51" s="148"/>
      <c r="N51" s="148"/>
      <c r="O51" s="158"/>
      <c r="P51" s="157"/>
      <c r="Q51" s="148"/>
      <c r="R51" s="148"/>
      <c r="S51" s="148"/>
      <c r="T51" s="148"/>
      <c r="U51" s="158"/>
      <c r="V51" s="157"/>
      <c r="W51" s="148"/>
      <c r="X51" s="148"/>
      <c r="Y51" s="148"/>
      <c r="Z51" s="148"/>
      <c r="AA51" s="158"/>
      <c r="AB51" s="157"/>
      <c r="AC51" s="148"/>
      <c r="AD51" s="148"/>
      <c r="AE51" s="148"/>
      <c r="AF51" s="148"/>
      <c r="AG51" s="158"/>
      <c r="AH51" s="157"/>
      <c r="AI51" s="148"/>
      <c r="AJ51" s="148"/>
      <c r="AK51" s="148"/>
      <c r="AL51" s="148"/>
      <c r="AM51" s="158"/>
    </row>
    <row r="52" spans="2:39" ht="15.75" customHeight="1" x14ac:dyDescent="0.25"/>
    <row r="53" spans="2:39" ht="15.75" customHeight="1" x14ac:dyDescent="0.25"/>
    <row r="54" spans="2:39" ht="15.75" customHeight="1" x14ac:dyDescent="0.25"/>
    <row r="55" spans="2:39" ht="15.75" customHeight="1" x14ac:dyDescent="0.25"/>
    <row r="56" spans="2:39" ht="15.75" customHeight="1" x14ac:dyDescent="0.25"/>
    <row r="57" spans="2:39" ht="15.75" customHeight="1" x14ac:dyDescent="0.25"/>
    <row r="58" spans="2:39" ht="15.75" customHeight="1" x14ac:dyDescent="0.25"/>
    <row r="59" spans="2:39" ht="15.75" customHeight="1" x14ac:dyDescent="0.25"/>
    <row r="60" spans="2:39" ht="15.75" customHeight="1" x14ac:dyDescent="0.25"/>
    <row r="61" spans="2:39" ht="15.75" customHeight="1" x14ac:dyDescent="0.25"/>
    <row r="62" spans="2:39" ht="15.75" customHeight="1" x14ac:dyDescent="0.25"/>
    <row r="63" spans="2:39" ht="15.75" customHeight="1" x14ac:dyDescent="0.25"/>
    <row r="64" spans="2:39"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317">
    <mergeCell ref="L38:M39"/>
    <mergeCell ref="J38:K39"/>
    <mergeCell ref="AH22:AI23"/>
    <mergeCell ref="AJ22:AK23"/>
    <mergeCell ref="L20:M21"/>
    <mergeCell ref="N20:O21"/>
    <mergeCell ref="X22:Y23"/>
    <mergeCell ref="Z22:AA23"/>
    <mergeCell ref="AB22:AC23"/>
    <mergeCell ref="AD22:AE23"/>
    <mergeCell ref="AF22:AG23"/>
    <mergeCell ref="AJ20:AK21"/>
    <mergeCell ref="P22:Q23"/>
    <mergeCell ref="P20:Q21"/>
    <mergeCell ref="X42:Y43"/>
    <mergeCell ref="X40:Y41"/>
    <mergeCell ref="E38:I45"/>
    <mergeCell ref="B6:D45"/>
    <mergeCell ref="L40:M41"/>
    <mergeCell ref="N28:O29"/>
    <mergeCell ref="L28:M29"/>
    <mergeCell ref="P28:Q29"/>
    <mergeCell ref="P30:Q31"/>
    <mergeCell ref="R30:S31"/>
    <mergeCell ref="L34:M35"/>
    <mergeCell ref="N34:O35"/>
    <mergeCell ref="P34:Q35"/>
    <mergeCell ref="R34:S35"/>
    <mergeCell ref="E30:I37"/>
    <mergeCell ref="E6:I13"/>
    <mergeCell ref="E14:I21"/>
    <mergeCell ref="E22:I29"/>
    <mergeCell ref="L36:M37"/>
    <mergeCell ref="J30:K31"/>
    <mergeCell ref="J32:K33"/>
    <mergeCell ref="J34:K35"/>
    <mergeCell ref="J36:K37"/>
    <mergeCell ref="R12:S13"/>
    <mergeCell ref="T36:U37"/>
    <mergeCell ref="T18:U19"/>
    <mergeCell ref="T28:U29"/>
    <mergeCell ref="T38:U39"/>
    <mergeCell ref="T40:U41"/>
    <mergeCell ref="T42:U43"/>
    <mergeCell ref="T22:U23"/>
    <mergeCell ref="T24:U25"/>
    <mergeCell ref="V38:W39"/>
    <mergeCell ref="V40:W41"/>
    <mergeCell ref="V42:W43"/>
    <mergeCell ref="V22:W23"/>
    <mergeCell ref="V24:W25"/>
    <mergeCell ref="V36:W37"/>
    <mergeCell ref="V18:W19"/>
    <mergeCell ref="AL18:AM19"/>
    <mergeCell ref="AJ8:AK9"/>
    <mergeCell ref="AJ6:AK7"/>
    <mergeCell ref="AJ12:AK13"/>
    <mergeCell ref="AL12:AM13"/>
    <mergeCell ref="AL6:AM7"/>
    <mergeCell ref="AO6:AT13"/>
    <mergeCell ref="R8:S9"/>
    <mergeCell ref="T8:U9"/>
    <mergeCell ref="V8:W9"/>
    <mergeCell ref="X8:Y9"/>
    <mergeCell ref="AL10:AM11"/>
    <mergeCell ref="T10:U11"/>
    <mergeCell ref="V10:W11"/>
    <mergeCell ref="AD12:AE13"/>
    <mergeCell ref="AF12:AG13"/>
    <mergeCell ref="T12:U13"/>
    <mergeCell ref="V12:W13"/>
    <mergeCell ref="AB12:AC13"/>
    <mergeCell ref="AJ10:AK11"/>
    <mergeCell ref="Z10:AA11"/>
    <mergeCell ref="AB10:AC11"/>
    <mergeCell ref="AD10:AE11"/>
    <mergeCell ref="AF10:AG11"/>
    <mergeCell ref="AJ16:AK17"/>
    <mergeCell ref="AH16:AI17"/>
    <mergeCell ref="AH20:AI21"/>
    <mergeCell ref="AL16:AM17"/>
    <mergeCell ref="Z14:AA15"/>
    <mergeCell ref="AB14:AC15"/>
    <mergeCell ref="X12:Y13"/>
    <mergeCell ref="Z12:AA13"/>
    <mergeCell ref="AD18:AE19"/>
    <mergeCell ref="AF18:AG19"/>
    <mergeCell ref="X18:Y19"/>
    <mergeCell ref="Z18:AA19"/>
    <mergeCell ref="AB18:AC19"/>
    <mergeCell ref="AH12:AI13"/>
    <mergeCell ref="AD14:AE15"/>
    <mergeCell ref="AF14:AG15"/>
    <mergeCell ref="AH14:AI15"/>
    <mergeCell ref="AJ14:AK15"/>
    <mergeCell ref="AL20:AM21"/>
    <mergeCell ref="X20:Y21"/>
    <mergeCell ref="Z20:AA21"/>
    <mergeCell ref="AB20:AC21"/>
    <mergeCell ref="AH18:AI19"/>
    <mergeCell ref="AJ18:AK19"/>
    <mergeCell ref="L10:M11"/>
    <mergeCell ref="N10:O11"/>
    <mergeCell ref="R6:S7"/>
    <mergeCell ref="X10:Y11"/>
    <mergeCell ref="AD8:AE9"/>
    <mergeCell ref="AH10:AI11"/>
    <mergeCell ref="P10:Q11"/>
    <mergeCell ref="R10:S11"/>
    <mergeCell ref="P6:Q7"/>
    <mergeCell ref="Z8:AA9"/>
    <mergeCell ref="AB8:AC9"/>
    <mergeCell ref="AF8:AG9"/>
    <mergeCell ref="AL8:AM9"/>
    <mergeCell ref="T6:U7"/>
    <mergeCell ref="V6:W7"/>
    <mergeCell ref="B2:I4"/>
    <mergeCell ref="J2:AM4"/>
    <mergeCell ref="L6:M7"/>
    <mergeCell ref="N6:O7"/>
    <mergeCell ref="X6:Y7"/>
    <mergeCell ref="Z6:AA7"/>
    <mergeCell ref="AB6:AC7"/>
    <mergeCell ref="AD6:AE7"/>
    <mergeCell ref="AF6:AG7"/>
    <mergeCell ref="AH6:AI7"/>
    <mergeCell ref="J6:K7"/>
    <mergeCell ref="N8:O9"/>
    <mergeCell ref="P8:Q9"/>
    <mergeCell ref="J8:K9"/>
    <mergeCell ref="L8:M9"/>
    <mergeCell ref="AH8:AI9"/>
    <mergeCell ref="AH46:AM51"/>
    <mergeCell ref="N38:O39"/>
    <mergeCell ref="P38:Q39"/>
    <mergeCell ref="R38:S39"/>
    <mergeCell ref="P40:Q41"/>
    <mergeCell ref="R40:S41"/>
    <mergeCell ref="P42:Q43"/>
    <mergeCell ref="R42:S43"/>
    <mergeCell ref="T26:U27"/>
    <mergeCell ref="V26:W27"/>
    <mergeCell ref="P26:Q27"/>
    <mergeCell ref="R26:S27"/>
    <mergeCell ref="V44:W45"/>
    <mergeCell ref="N36:O37"/>
    <mergeCell ref="P36:Q37"/>
    <mergeCell ref="R36:S37"/>
    <mergeCell ref="N42:O43"/>
    <mergeCell ref="N44:O45"/>
    <mergeCell ref="N40:O41"/>
    <mergeCell ref="J46:O51"/>
    <mergeCell ref="P44:Q45"/>
    <mergeCell ref="R44:S45"/>
    <mergeCell ref="P46:U51"/>
    <mergeCell ref="T44:U45"/>
    <mergeCell ref="V46:AA51"/>
    <mergeCell ref="AB46:AG51"/>
    <mergeCell ref="J40:K41"/>
    <mergeCell ref="J42:K43"/>
    <mergeCell ref="J44:K45"/>
    <mergeCell ref="L42:M43"/>
    <mergeCell ref="L44:M45"/>
    <mergeCell ref="L30:M31"/>
    <mergeCell ref="L32:M33"/>
    <mergeCell ref="N30:O31"/>
    <mergeCell ref="X36:Y37"/>
    <mergeCell ref="X34:Y35"/>
    <mergeCell ref="X44:Y45"/>
    <mergeCell ref="Z44:AA45"/>
    <mergeCell ref="X32:Y33"/>
    <mergeCell ref="Z32:AA33"/>
    <mergeCell ref="AB44:AC45"/>
    <mergeCell ref="AD44:AE45"/>
    <mergeCell ref="AD42:AE43"/>
    <mergeCell ref="AF42:AG43"/>
    <mergeCell ref="AB42:AC43"/>
    <mergeCell ref="AF44:AG45"/>
    <mergeCell ref="AF36:AG37"/>
    <mergeCell ref="AB36:AC37"/>
    <mergeCell ref="J28:K29"/>
    <mergeCell ref="J22:K23"/>
    <mergeCell ref="J24:K25"/>
    <mergeCell ref="J26:K27"/>
    <mergeCell ref="L26:M27"/>
    <mergeCell ref="N26:O27"/>
    <mergeCell ref="J14:K15"/>
    <mergeCell ref="J16:K17"/>
    <mergeCell ref="J18:K19"/>
    <mergeCell ref="J20:K21"/>
    <mergeCell ref="N22:O23"/>
    <mergeCell ref="L24:M25"/>
    <mergeCell ref="N24:O25"/>
    <mergeCell ref="L22:M23"/>
    <mergeCell ref="L12:M13"/>
    <mergeCell ref="N12:O13"/>
    <mergeCell ref="P12:Q13"/>
    <mergeCell ref="L16:M17"/>
    <mergeCell ref="N16:O17"/>
    <mergeCell ref="P16:Q17"/>
    <mergeCell ref="P18:Q19"/>
    <mergeCell ref="L14:M15"/>
    <mergeCell ref="N14:O15"/>
    <mergeCell ref="P14:Q15"/>
    <mergeCell ref="L18:M19"/>
    <mergeCell ref="N18:O19"/>
    <mergeCell ref="J12:K13"/>
    <mergeCell ref="J10:K11"/>
    <mergeCell ref="AB16:AC17"/>
    <mergeCell ref="AO14:AT21"/>
    <mergeCell ref="AO30:AT37"/>
    <mergeCell ref="AO22:AT29"/>
    <mergeCell ref="AL22:AM23"/>
    <mergeCell ref="T34:U35"/>
    <mergeCell ref="V34:W35"/>
    <mergeCell ref="N32:O33"/>
    <mergeCell ref="P32:Q33"/>
    <mergeCell ref="R32:S33"/>
    <mergeCell ref="T32:U33"/>
    <mergeCell ref="V32:W33"/>
    <mergeCell ref="R16:S17"/>
    <mergeCell ref="R18:S19"/>
    <mergeCell ref="R22:S23"/>
    <mergeCell ref="P24:Q25"/>
    <mergeCell ref="R24:S25"/>
    <mergeCell ref="AD16:AE17"/>
    <mergeCell ref="AF16:AG17"/>
    <mergeCell ref="AD20:AE21"/>
    <mergeCell ref="AF20:AG21"/>
    <mergeCell ref="AL14:AM15"/>
    <mergeCell ref="R14:S15"/>
    <mergeCell ref="T14:U15"/>
    <mergeCell ref="R28:S29"/>
    <mergeCell ref="V28:W29"/>
    <mergeCell ref="T30:U31"/>
    <mergeCell ref="V30:W31"/>
    <mergeCell ref="X28:Y29"/>
    <mergeCell ref="Z28:AA29"/>
    <mergeCell ref="T16:U17"/>
    <mergeCell ref="V16:W17"/>
    <mergeCell ref="X16:Y17"/>
    <mergeCell ref="Z16:AA17"/>
    <mergeCell ref="R20:S21"/>
    <mergeCell ref="T20:U21"/>
    <mergeCell ref="V20:W21"/>
    <mergeCell ref="V14:W15"/>
    <mergeCell ref="X14:Y15"/>
    <mergeCell ref="AF24:AG25"/>
    <mergeCell ref="AL36:AM37"/>
    <mergeCell ref="AH24:AI25"/>
    <mergeCell ref="AF30:AG31"/>
    <mergeCell ref="AD24:AE25"/>
    <mergeCell ref="X24:Y25"/>
    <mergeCell ref="Z24:AA25"/>
    <mergeCell ref="AB24:AC25"/>
    <mergeCell ref="X26:Y27"/>
    <mergeCell ref="Z26:AA27"/>
    <mergeCell ref="AB26:AC27"/>
    <mergeCell ref="AD26:AE27"/>
    <mergeCell ref="AJ24:AK25"/>
    <mergeCell ref="AL24:AM25"/>
    <mergeCell ref="AF26:AG27"/>
    <mergeCell ref="AH26:AI27"/>
    <mergeCell ref="AL26:AM27"/>
    <mergeCell ref="AJ26:AK27"/>
    <mergeCell ref="Z34:AA35"/>
    <mergeCell ref="X30:Y31"/>
    <mergeCell ref="Z30:AA31"/>
    <mergeCell ref="AB30:AC31"/>
    <mergeCell ref="AD30:AE31"/>
    <mergeCell ref="AH30:AI31"/>
    <mergeCell ref="AH28:AI29"/>
    <mergeCell ref="AJ28:AK29"/>
    <mergeCell ref="AL28:AM29"/>
    <mergeCell ref="AL30:AM31"/>
    <mergeCell ref="AB34:AC35"/>
    <mergeCell ref="AB32:AC33"/>
    <mergeCell ref="AD32:AE33"/>
    <mergeCell ref="AF32:AG33"/>
    <mergeCell ref="AH32:AI33"/>
    <mergeCell ref="AJ32:AK33"/>
    <mergeCell ref="AL32:AM33"/>
    <mergeCell ref="AD34:AE35"/>
    <mergeCell ref="AJ30:AK31"/>
    <mergeCell ref="AB28:AC29"/>
    <mergeCell ref="AD28:AE29"/>
    <mergeCell ref="AF28:AG29"/>
    <mergeCell ref="Z42:AA43"/>
    <mergeCell ref="AH40:AI41"/>
    <mergeCell ref="AJ42:AK43"/>
    <mergeCell ref="AJ44:AK45"/>
    <mergeCell ref="AJ34:AK35"/>
    <mergeCell ref="AL34:AM35"/>
    <mergeCell ref="AJ40:AK41"/>
    <mergeCell ref="AL40:AM41"/>
    <mergeCell ref="AL44:AM45"/>
    <mergeCell ref="AL42:AM43"/>
    <mergeCell ref="AH42:AI43"/>
    <mergeCell ref="AH44:AI45"/>
    <mergeCell ref="AF34:AG35"/>
    <mergeCell ref="AH34:AI35"/>
    <mergeCell ref="AJ38:AK39"/>
    <mergeCell ref="AL38:AM39"/>
    <mergeCell ref="AJ36:AK37"/>
    <mergeCell ref="AH36:AI37"/>
    <mergeCell ref="Z40:AA41"/>
    <mergeCell ref="AB40:AC41"/>
    <mergeCell ref="AD40:AE41"/>
    <mergeCell ref="AF40:AG41"/>
    <mergeCell ref="X38:Y39"/>
    <mergeCell ref="Z38:AA39"/>
    <mergeCell ref="AB38:AC39"/>
    <mergeCell ref="AD38:AE39"/>
    <mergeCell ref="AF38:AG39"/>
    <mergeCell ref="AD36:AE37"/>
    <mergeCell ref="Z36:AA37"/>
    <mergeCell ref="AH38:AI3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T100"/>
  <sheetViews>
    <sheetView workbookViewId="0"/>
  </sheetViews>
  <sheetFormatPr baseColWidth="10" defaultColWidth="14.42578125" defaultRowHeight="15" customHeight="1" x14ac:dyDescent="0.25"/>
  <cols>
    <col min="1" max="1" width="9.42578125" customWidth="1"/>
    <col min="2" max="18" width="5" customWidth="1"/>
    <col min="19" max="19" width="7.42578125" customWidth="1"/>
    <col min="20" max="23" width="5" customWidth="1"/>
    <col min="24" max="24" width="7.42578125" customWidth="1"/>
    <col min="25" max="26" width="5" customWidth="1"/>
    <col min="27" max="27" width="9.42578125" customWidth="1"/>
    <col min="28" max="28" width="5" customWidth="1"/>
    <col min="29" max="29" width="6.42578125" customWidth="1"/>
    <col min="30" max="33" width="5" customWidth="1"/>
    <col min="34" max="34" width="7.42578125" customWidth="1"/>
    <col min="35" max="39" width="5" customWidth="1"/>
    <col min="40" max="40" width="9.42578125" customWidth="1"/>
    <col min="41" max="46" width="5" customWidth="1"/>
  </cols>
  <sheetData>
    <row r="2" spans="2:46" ht="18" customHeight="1" x14ac:dyDescent="0.25">
      <c r="B2" s="277" t="s">
        <v>150</v>
      </c>
      <c r="C2" s="155"/>
      <c r="D2" s="155"/>
      <c r="E2" s="155"/>
      <c r="F2" s="155"/>
      <c r="G2" s="155"/>
      <c r="H2" s="155"/>
      <c r="I2" s="155"/>
      <c r="J2" s="269" t="s">
        <v>20</v>
      </c>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42"/>
      <c r="AN2" s="35"/>
      <c r="AO2" s="35"/>
      <c r="AP2" s="35"/>
      <c r="AQ2" s="35"/>
      <c r="AR2" s="35"/>
      <c r="AS2" s="35"/>
      <c r="AT2" s="35"/>
    </row>
    <row r="3" spans="2:46" ht="18.75" customHeight="1" x14ac:dyDescent="0.25">
      <c r="B3" s="155"/>
      <c r="C3" s="155"/>
      <c r="D3" s="155"/>
      <c r="E3" s="155"/>
      <c r="F3" s="155"/>
      <c r="G3" s="155"/>
      <c r="H3" s="155"/>
      <c r="I3" s="155"/>
      <c r="J3" s="271"/>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272"/>
      <c r="AN3" s="35"/>
      <c r="AO3" s="35"/>
      <c r="AP3" s="35"/>
      <c r="AQ3" s="35"/>
      <c r="AR3" s="35"/>
      <c r="AS3" s="35"/>
      <c r="AT3" s="35"/>
    </row>
    <row r="4" spans="2:46" ht="15" customHeight="1" x14ac:dyDescent="0.25">
      <c r="B4" s="155"/>
      <c r="C4" s="155"/>
      <c r="D4" s="155"/>
      <c r="E4" s="155"/>
      <c r="F4" s="155"/>
      <c r="G4" s="155"/>
      <c r="H4" s="155"/>
      <c r="I4" s="155"/>
      <c r="J4" s="234"/>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38"/>
      <c r="AN4" s="35"/>
      <c r="AO4" s="35"/>
      <c r="AP4" s="35"/>
      <c r="AQ4" s="35"/>
      <c r="AR4" s="35"/>
      <c r="AS4" s="35"/>
      <c r="AT4" s="35"/>
    </row>
    <row r="5" spans="2:46" x14ac:dyDescent="0.2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row>
    <row r="6" spans="2:46" ht="15" customHeight="1" x14ac:dyDescent="0.25">
      <c r="B6" s="275" t="s">
        <v>135</v>
      </c>
      <c r="C6" s="270"/>
      <c r="D6" s="233"/>
      <c r="E6" s="276" t="s">
        <v>136</v>
      </c>
      <c r="F6" s="146"/>
      <c r="G6" s="146"/>
      <c r="H6" s="146"/>
      <c r="I6" s="153"/>
      <c r="J6" s="36" t="str">
        <f>IF(AND('Mapa final'!$Y$16="Muy Alta",'Mapa final'!$AA$16="Leve"),CONCATENATE("R1C",'Mapa final'!$O$16),"")</f>
        <v/>
      </c>
      <c r="K6" s="37" t="str">
        <f>IF(AND('Mapa final'!$Y$17="Muy Alta",'Mapa final'!$AA$17="Leve"),CONCATENATE("R1C",'Mapa final'!$O$17),"")</f>
        <v/>
      </c>
      <c r="L6" s="37" t="str">
        <f>IF(AND('Mapa final'!$Y$18="Muy Alta",'Mapa final'!$AA$18="Leve"),CONCATENATE("R1C",'Mapa final'!$O$18),"")</f>
        <v/>
      </c>
      <c r="M6" s="37" t="e">
        <f>IF(AND('Mapa final'!#REF!="Muy Alta",'Mapa final'!#REF!="Leve"),CONCATENATE("R1C",'Mapa final'!#REF!),"")</f>
        <v>#REF!</v>
      </c>
      <c r="N6" s="37" t="e">
        <f>IF(AND('Mapa final'!#REF!="Muy Alta",'Mapa final'!#REF!="Leve"),CONCATENATE("R1C",'Mapa final'!#REF!),"")</f>
        <v>#REF!</v>
      </c>
      <c r="O6" s="38" t="e">
        <f>IF(AND('Mapa final'!#REF!="Muy Alta",'Mapa final'!#REF!="Leve"),CONCATENATE("R1C",'Mapa final'!#REF!),"")</f>
        <v>#REF!</v>
      </c>
      <c r="P6" s="36" t="str">
        <f>IF(AND('Mapa final'!$Y$16="Muy Alta",'Mapa final'!$AA$16="Menor"),CONCATENATE("R1C",'Mapa final'!$O$16),"")</f>
        <v/>
      </c>
      <c r="Q6" s="37" t="str">
        <f>IF(AND('Mapa final'!$Y$17="Muy Alta",'Mapa final'!$AA$17="Menor"),CONCATENATE("R1C",'Mapa final'!$O$17),"")</f>
        <v/>
      </c>
      <c r="R6" s="37" t="str">
        <f>IF(AND('Mapa final'!$Y$18="Muy Alta",'Mapa final'!$AA$18="Menor"),CONCATENATE("R1C",'Mapa final'!$O$18),"")</f>
        <v/>
      </c>
      <c r="S6" s="37" t="e">
        <f>IF(AND('Mapa final'!#REF!="Muy Alta",'Mapa final'!#REF!="Menor"),CONCATENATE("R1C",'Mapa final'!#REF!),"")</f>
        <v>#REF!</v>
      </c>
      <c r="T6" s="37" t="e">
        <f>IF(AND('Mapa final'!#REF!="Muy Alta",'Mapa final'!#REF!="Menor"),CONCATENATE("R1C",'Mapa final'!#REF!),"")</f>
        <v>#REF!</v>
      </c>
      <c r="U6" s="38" t="e">
        <f>IF(AND('Mapa final'!#REF!="Muy Alta",'Mapa final'!#REF!="Menor"),CONCATENATE("R1C",'Mapa final'!#REF!),"")</f>
        <v>#REF!</v>
      </c>
      <c r="V6" s="36" t="str">
        <f>IF(AND('Mapa final'!$Y$16="Muy Alta",'Mapa final'!$AA$16="Moderado"),CONCATENATE("R1C",'Mapa final'!$O$16),"")</f>
        <v/>
      </c>
      <c r="W6" s="37" t="str">
        <f>IF(AND('Mapa final'!$Y$17="Muy Alta",'Mapa final'!$AA$17="Moderado"),CONCATENATE("R1C",'Mapa final'!$O$17),"")</f>
        <v/>
      </c>
      <c r="X6" s="37" t="str">
        <f>IF(AND('Mapa final'!$Y$18="Muy Alta",'Mapa final'!$AA$18="Moderado"),CONCATENATE("R1C",'Mapa final'!$O$18),"")</f>
        <v/>
      </c>
      <c r="Y6" s="37" t="e">
        <f>IF(AND('Mapa final'!#REF!="Muy Alta",'Mapa final'!#REF!="Moderado"),CONCATENATE("R1C",'Mapa final'!#REF!),"")</f>
        <v>#REF!</v>
      </c>
      <c r="Z6" s="37" t="e">
        <f>IF(AND('Mapa final'!#REF!="Muy Alta",'Mapa final'!#REF!="Moderado"),CONCATENATE("R1C",'Mapa final'!#REF!),"")</f>
        <v>#REF!</v>
      </c>
      <c r="AA6" s="38" t="e">
        <f>IF(AND('Mapa final'!#REF!="Muy Alta",'Mapa final'!#REF!="Moderado"),CONCATENATE("R1C",'Mapa final'!#REF!),"")</f>
        <v>#REF!</v>
      </c>
      <c r="AB6" s="36" t="str">
        <f>IF(AND('Mapa final'!$Y$16="Muy Alta",'Mapa final'!$AA$16="Mayor"),CONCATENATE("R1C",'Mapa final'!$O$16),"")</f>
        <v/>
      </c>
      <c r="AC6" s="37" t="str">
        <f>IF(AND('Mapa final'!$Y$17="Muy Alta",'Mapa final'!$AA$17="Mayor"),CONCATENATE("R1C",'Mapa final'!$O$17),"")</f>
        <v/>
      </c>
      <c r="AD6" s="37" t="str">
        <f>IF(AND('Mapa final'!$Y$18="Muy Alta",'Mapa final'!$AA$18="Mayor"),CONCATENATE("R1C",'Mapa final'!$O$18),"")</f>
        <v/>
      </c>
      <c r="AE6" s="37" t="e">
        <f>IF(AND('Mapa final'!#REF!="Muy Alta",'Mapa final'!#REF!="Mayor"),CONCATENATE("R1C",'Mapa final'!#REF!),"")</f>
        <v>#REF!</v>
      </c>
      <c r="AF6" s="37" t="e">
        <f>IF(AND('Mapa final'!#REF!="Muy Alta",'Mapa final'!#REF!="Mayor"),CONCATENATE("R1C",'Mapa final'!#REF!),"")</f>
        <v>#REF!</v>
      </c>
      <c r="AG6" s="38" t="e">
        <f>IF(AND('Mapa final'!#REF!="Muy Alta",'Mapa final'!#REF!="Mayor"),CONCATENATE("R1C",'Mapa final'!#REF!),"")</f>
        <v>#REF!</v>
      </c>
      <c r="AH6" s="39" t="str">
        <f>IF(AND('Mapa final'!$Y$16="Muy Alta",'Mapa final'!$AA$16="Catastrófico"),CONCATENATE("R1C",'Mapa final'!$O$16),"")</f>
        <v/>
      </c>
      <c r="AI6" s="40" t="str">
        <f>IF(AND('Mapa final'!$Y$17="Muy Alta",'Mapa final'!$AA$17="Catastrófico"),CONCATENATE("R1C",'Mapa final'!$O$17),"")</f>
        <v/>
      </c>
      <c r="AJ6" s="40" t="str">
        <f>IF(AND('Mapa final'!$Y$18="Muy Alta",'Mapa final'!$AA$18="Catastrófico"),CONCATENATE("R1C",'Mapa final'!$O$18),"")</f>
        <v/>
      </c>
      <c r="AK6" s="40" t="e">
        <f>IF(AND('Mapa final'!#REF!="Muy Alta",'Mapa final'!#REF!="Catastrófico"),CONCATENATE("R1C",'Mapa final'!#REF!),"")</f>
        <v>#REF!</v>
      </c>
      <c r="AL6" s="40" t="e">
        <f>IF(AND('Mapa final'!#REF!="Muy Alta",'Mapa final'!#REF!="Catastrófico"),CONCATENATE("R1C",'Mapa final'!#REF!),"")</f>
        <v>#REF!</v>
      </c>
      <c r="AM6" s="41" t="e">
        <f>IF(AND('Mapa final'!#REF!="Muy Alta",'Mapa final'!#REF!="Catastrófico"),CONCATENATE("R1C",'Mapa final'!#REF!),"")</f>
        <v>#REF!</v>
      </c>
      <c r="AN6" s="35"/>
      <c r="AO6" s="280" t="s">
        <v>137</v>
      </c>
      <c r="AP6" s="254"/>
      <c r="AQ6" s="254"/>
      <c r="AR6" s="254"/>
      <c r="AS6" s="254"/>
      <c r="AT6" s="255"/>
    </row>
    <row r="7" spans="2:46" ht="15" customHeight="1" x14ac:dyDescent="0.25">
      <c r="B7" s="271"/>
      <c r="C7" s="155"/>
      <c r="D7" s="156"/>
      <c r="E7" s="154"/>
      <c r="F7" s="155"/>
      <c r="G7" s="155"/>
      <c r="H7" s="155"/>
      <c r="I7" s="156"/>
      <c r="J7" s="42" t="str">
        <f>IF(AND('Mapa final'!$Y$21="Muy Alta",'Mapa final'!$AA$21="Leve"),CONCATENATE("R2C",'Mapa final'!$O$21),"")</f>
        <v/>
      </c>
      <c r="K7" s="43" t="e">
        <f>IF(AND('Mapa final'!#REF!="Muy Alta",'Mapa final'!#REF!="Leve"),CONCATENATE("R2C",'Mapa final'!#REF!),"")</f>
        <v>#REF!</v>
      </c>
      <c r="L7" s="43" t="e">
        <f>IF(AND('Mapa final'!#REF!="Muy Alta",'Mapa final'!#REF!="Leve"),CONCATENATE("R2C",'Mapa final'!#REF!),"")</f>
        <v>#REF!</v>
      </c>
      <c r="M7" s="43" t="e">
        <f>IF(AND('Mapa final'!#REF!="Muy Alta",'Mapa final'!#REF!="Leve"),CONCATENATE("R2C",'Mapa final'!#REF!),"")</f>
        <v>#REF!</v>
      </c>
      <c r="N7" s="43" t="str">
        <f>IF(AND('Mapa final'!$Y$22="Muy Alta",'Mapa final'!$AA$22="Leve"),CONCATENATE("R2C",'Mapa final'!$O$22),"")</f>
        <v/>
      </c>
      <c r="O7" s="44" t="str">
        <f>IF(AND('Mapa final'!$Y$23="Muy Alta",'Mapa final'!$AA$23="Leve"),CONCATENATE("R2C",'Mapa final'!$O$23),"")</f>
        <v/>
      </c>
      <c r="P7" s="42" t="str">
        <f>IF(AND('Mapa final'!$Y$21="Muy Alta",'Mapa final'!$AA$21="Menor"),CONCATENATE("R2C",'Mapa final'!$O$21),"")</f>
        <v/>
      </c>
      <c r="Q7" s="43" t="e">
        <f>IF(AND('Mapa final'!#REF!="Muy Alta",'Mapa final'!#REF!="Menor"),CONCATENATE("R2C",'Mapa final'!#REF!),"")</f>
        <v>#REF!</v>
      </c>
      <c r="R7" s="43" t="e">
        <f>IF(AND('Mapa final'!#REF!="Muy Alta",'Mapa final'!#REF!="Menor"),CONCATENATE("R2C",'Mapa final'!#REF!),"")</f>
        <v>#REF!</v>
      </c>
      <c r="S7" s="43" t="e">
        <f>IF(AND('Mapa final'!#REF!="Muy Alta",'Mapa final'!#REF!="Menor"),CONCATENATE("R2C",'Mapa final'!#REF!),"")</f>
        <v>#REF!</v>
      </c>
      <c r="T7" s="43" t="str">
        <f>IF(AND('Mapa final'!$Y$22="Muy Alta",'Mapa final'!$AA$22="Menor"),CONCATENATE("R2C",'Mapa final'!$O$22),"")</f>
        <v/>
      </c>
      <c r="U7" s="44" t="str">
        <f>IF(AND('Mapa final'!$Y$23="Muy Alta",'Mapa final'!$AA$23="Menor"),CONCATENATE("R2C",'Mapa final'!$O$23),"")</f>
        <v/>
      </c>
      <c r="V7" s="42" t="str">
        <f>IF(AND('Mapa final'!$Y$21="Muy Alta",'Mapa final'!$AA$21="Moderado"),CONCATENATE("R2C",'Mapa final'!$O$21),"")</f>
        <v/>
      </c>
      <c r="W7" s="43" t="e">
        <f>IF(AND('Mapa final'!#REF!="Muy Alta",'Mapa final'!#REF!="Moderado"),CONCATENATE("R2C",'Mapa final'!#REF!),"")</f>
        <v>#REF!</v>
      </c>
      <c r="X7" s="43" t="e">
        <f>IF(AND('Mapa final'!#REF!="Muy Alta",'Mapa final'!#REF!="Moderado"),CONCATENATE("R2C",'Mapa final'!#REF!),"")</f>
        <v>#REF!</v>
      </c>
      <c r="Y7" s="43" t="e">
        <f>IF(AND('Mapa final'!#REF!="Muy Alta",'Mapa final'!#REF!="Moderado"),CONCATENATE("R2C",'Mapa final'!#REF!),"")</f>
        <v>#REF!</v>
      </c>
      <c r="Z7" s="43" t="str">
        <f>IF(AND('Mapa final'!$Y$22="Muy Alta",'Mapa final'!$AA$22="Moderado"),CONCATENATE("R2C",'Mapa final'!$O$22),"")</f>
        <v/>
      </c>
      <c r="AA7" s="44" t="str">
        <f>IF(AND('Mapa final'!$Y$23="Muy Alta",'Mapa final'!$AA$23="Moderado"),CONCATENATE("R2C",'Mapa final'!$O$23),"")</f>
        <v/>
      </c>
      <c r="AB7" s="42" t="str">
        <f>IF(AND('Mapa final'!$Y$21="Muy Alta",'Mapa final'!$AA$21="Mayor"),CONCATENATE("R2C",'Mapa final'!$O$21),"")</f>
        <v/>
      </c>
      <c r="AC7" s="43" t="e">
        <f>IF(AND('Mapa final'!#REF!="Muy Alta",'Mapa final'!#REF!="Mayor"),CONCATENATE("R2C",'Mapa final'!#REF!),"")</f>
        <v>#REF!</v>
      </c>
      <c r="AD7" s="43" t="e">
        <f>IF(AND('Mapa final'!#REF!="Muy Alta",'Mapa final'!#REF!="Mayor"),CONCATENATE("R2C",'Mapa final'!#REF!),"")</f>
        <v>#REF!</v>
      </c>
      <c r="AE7" s="43" t="e">
        <f>IF(AND('Mapa final'!#REF!="Muy Alta",'Mapa final'!#REF!="Mayor"),CONCATENATE("R2C",'Mapa final'!#REF!),"")</f>
        <v>#REF!</v>
      </c>
      <c r="AF7" s="43" t="str">
        <f>IF(AND('Mapa final'!$Y$22="Muy Alta",'Mapa final'!$AA$22="Mayor"),CONCATENATE("R2C",'Mapa final'!$O$22),"")</f>
        <v/>
      </c>
      <c r="AG7" s="44" t="str">
        <f>IF(AND('Mapa final'!$Y$23="Muy Alta",'Mapa final'!$AA$23="Mayor"),CONCATENATE("R2C",'Mapa final'!$O$23),"")</f>
        <v/>
      </c>
      <c r="AH7" s="45" t="str">
        <f>IF(AND('Mapa final'!$Y$21="Muy Alta",'Mapa final'!$AA$21="Catastrófico"),CONCATENATE("R2C",'Mapa final'!$O$21),"")</f>
        <v/>
      </c>
      <c r="AI7" s="46" t="e">
        <f>IF(AND('Mapa final'!#REF!="Muy Alta",'Mapa final'!#REF!="Catastrófico"),CONCATENATE("R2C",'Mapa final'!#REF!),"")</f>
        <v>#REF!</v>
      </c>
      <c r="AJ7" s="46" t="e">
        <f>IF(AND('Mapa final'!#REF!="Muy Alta",'Mapa final'!#REF!="Catastrófico"),CONCATENATE("R2C",'Mapa final'!#REF!),"")</f>
        <v>#REF!</v>
      </c>
      <c r="AK7" s="46" t="e">
        <f>IF(AND('Mapa final'!#REF!="Muy Alta",'Mapa final'!#REF!="Catastrófico"),CONCATENATE("R2C",'Mapa final'!#REF!),"")</f>
        <v>#REF!</v>
      </c>
      <c r="AL7" s="46" t="str">
        <f>IF(AND('Mapa final'!$Y$22="Muy Alta",'Mapa final'!$AA$22="Catastrófico"),CONCATENATE("R2C",'Mapa final'!$O$22),"")</f>
        <v/>
      </c>
      <c r="AM7" s="47" t="str">
        <f>IF(AND('Mapa final'!$Y$23="Muy Alta",'Mapa final'!$AA$23="Catastrófico"),CONCATENATE("R2C",'Mapa final'!$O$23),"")</f>
        <v/>
      </c>
      <c r="AN7" s="35"/>
      <c r="AO7" s="256"/>
      <c r="AP7" s="155"/>
      <c r="AQ7" s="155"/>
      <c r="AR7" s="155"/>
      <c r="AS7" s="155"/>
      <c r="AT7" s="257"/>
    </row>
    <row r="8" spans="2:46" ht="15" customHeight="1" x14ac:dyDescent="0.25">
      <c r="B8" s="271"/>
      <c r="C8" s="155"/>
      <c r="D8" s="156"/>
      <c r="E8" s="154"/>
      <c r="F8" s="155"/>
      <c r="G8" s="155"/>
      <c r="H8" s="155"/>
      <c r="I8" s="156"/>
      <c r="J8" s="42" t="str">
        <f>IF(AND('Mapa final'!$Y$26="Muy Alta",'Mapa final'!$AA$26="Leve"),CONCATENATE("R3C",'Mapa final'!$O$26),"")</f>
        <v/>
      </c>
      <c r="K8" s="43" t="str">
        <f>IF(AND('Mapa final'!$Y$27="Muy Alta",'Mapa final'!$AA$27="Leve"),CONCATENATE("R3C",'Mapa final'!$O$27),"")</f>
        <v/>
      </c>
      <c r="L8" s="43" t="str">
        <f>IF(AND('Mapa final'!$Y$28="Muy Alta",'Mapa final'!$AA$28="Leve"),CONCATENATE("R3C",'Mapa final'!$O$28),"")</f>
        <v/>
      </c>
      <c r="M8" s="43" t="e">
        <f>IF(AND('Mapa final'!#REF!="Muy Alta",'Mapa final'!#REF!="Leve"),CONCATENATE("R3C",'Mapa final'!#REF!),"")</f>
        <v>#REF!</v>
      </c>
      <c r="N8" s="43" t="e">
        <f>IF(AND('Mapa final'!#REF!="Muy Alta",'Mapa final'!#REF!="Leve"),CONCATENATE("R3C",'Mapa final'!#REF!),"")</f>
        <v>#REF!</v>
      </c>
      <c r="O8" s="44" t="e">
        <f>IF(AND('Mapa final'!#REF!="Muy Alta",'Mapa final'!#REF!="Leve"),CONCATENATE("R3C",'Mapa final'!#REF!),"")</f>
        <v>#REF!</v>
      </c>
      <c r="P8" s="42" t="str">
        <f>IF(AND('Mapa final'!$Y$26="Muy Alta",'Mapa final'!$AA$26="Menor"),CONCATENATE("R3C",'Mapa final'!$O$26),"")</f>
        <v/>
      </c>
      <c r="Q8" s="43" t="str">
        <f>IF(AND('Mapa final'!$Y$27="Muy Alta",'Mapa final'!$AA$27="Menor"),CONCATENATE("R3C",'Mapa final'!$O$27),"")</f>
        <v/>
      </c>
      <c r="R8" s="43" t="str">
        <f>IF(AND('Mapa final'!$Y$28="Muy Alta",'Mapa final'!$AA$28="Menor"),CONCATENATE("R3C",'Mapa final'!$O$28),"")</f>
        <v/>
      </c>
      <c r="S8" s="43" t="e">
        <f>IF(AND('Mapa final'!#REF!="Muy Alta",'Mapa final'!#REF!="Menor"),CONCATENATE("R3C",'Mapa final'!#REF!),"")</f>
        <v>#REF!</v>
      </c>
      <c r="T8" s="43" t="e">
        <f>IF(AND('Mapa final'!#REF!="Muy Alta",'Mapa final'!#REF!="Menor"),CONCATENATE("R3C",'Mapa final'!#REF!),"")</f>
        <v>#REF!</v>
      </c>
      <c r="U8" s="44" t="e">
        <f>IF(AND('Mapa final'!#REF!="Muy Alta",'Mapa final'!#REF!="Menor"),CONCATENATE("R3C",'Mapa final'!#REF!),"")</f>
        <v>#REF!</v>
      </c>
      <c r="V8" s="42" t="str">
        <f>IF(AND('Mapa final'!$Y$26="Muy Alta",'Mapa final'!$AA$26="Moderado"),CONCATENATE("R3C",'Mapa final'!$O$26),"")</f>
        <v/>
      </c>
      <c r="W8" s="43" t="str">
        <f>IF(AND('Mapa final'!$Y$27="Muy Alta",'Mapa final'!$AA$27="Moderado"),CONCATENATE("R3C",'Mapa final'!$O$27),"")</f>
        <v/>
      </c>
      <c r="X8" s="43" t="str">
        <f>IF(AND('Mapa final'!$Y$28="Muy Alta",'Mapa final'!$AA$28="Moderado"),CONCATENATE("R3C",'Mapa final'!$O$28),"")</f>
        <v/>
      </c>
      <c r="Y8" s="43" t="e">
        <f>IF(AND('Mapa final'!#REF!="Muy Alta",'Mapa final'!#REF!="Moderado"),CONCATENATE("R3C",'Mapa final'!#REF!),"")</f>
        <v>#REF!</v>
      </c>
      <c r="Z8" s="43" t="e">
        <f>IF(AND('Mapa final'!#REF!="Muy Alta",'Mapa final'!#REF!="Moderado"),CONCATENATE("R3C",'Mapa final'!#REF!),"")</f>
        <v>#REF!</v>
      </c>
      <c r="AA8" s="44" t="e">
        <f>IF(AND('Mapa final'!#REF!="Muy Alta",'Mapa final'!#REF!="Moderado"),CONCATENATE("R3C",'Mapa final'!#REF!),"")</f>
        <v>#REF!</v>
      </c>
      <c r="AB8" s="42" t="str">
        <f>IF(AND('Mapa final'!$Y$26="Muy Alta",'Mapa final'!$AA$26="Mayor"),CONCATENATE("R3C",'Mapa final'!$O$26),"")</f>
        <v/>
      </c>
      <c r="AC8" s="43" t="str">
        <f>IF(AND('Mapa final'!$Y$27="Muy Alta",'Mapa final'!$AA$27="Mayor"),CONCATENATE("R3C",'Mapa final'!$O$27),"")</f>
        <v/>
      </c>
      <c r="AD8" s="43" t="str">
        <f>IF(AND('Mapa final'!$Y$28="Muy Alta",'Mapa final'!$AA$28="Mayor"),CONCATENATE("R3C",'Mapa final'!$O$28),"")</f>
        <v/>
      </c>
      <c r="AE8" s="43" t="e">
        <f>IF(AND('Mapa final'!#REF!="Muy Alta",'Mapa final'!#REF!="Mayor"),CONCATENATE("R3C",'Mapa final'!#REF!),"")</f>
        <v>#REF!</v>
      </c>
      <c r="AF8" s="43" t="e">
        <f>IF(AND('Mapa final'!#REF!="Muy Alta",'Mapa final'!#REF!="Mayor"),CONCATENATE("R3C",'Mapa final'!#REF!),"")</f>
        <v>#REF!</v>
      </c>
      <c r="AG8" s="44" t="e">
        <f>IF(AND('Mapa final'!#REF!="Muy Alta",'Mapa final'!#REF!="Mayor"),CONCATENATE("R3C",'Mapa final'!#REF!),"")</f>
        <v>#REF!</v>
      </c>
      <c r="AH8" s="45" t="str">
        <f>IF(AND('Mapa final'!$Y$26="Muy Alta",'Mapa final'!$AA$26="Catastrófico"),CONCATENATE("R3C",'Mapa final'!$O$26),"")</f>
        <v/>
      </c>
      <c r="AI8" s="46" t="str">
        <f>IF(AND('Mapa final'!$Y$27="Muy Alta",'Mapa final'!$AA$27="Catastrófico"),CONCATENATE("R3C",'Mapa final'!$O$27),"")</f>
        <v/>
      </c>
      <c r="AJ8" s="46" t="str">
        <f>IF(AND('Mapa final'!$Y$28="Muy Alta",'Mapa final'!$AA$28="Catastrófico"),CONCATENATE("R3C",'Mapa final'!$O$28),"")</f>
        <v/>
      </c>
      <c r="AK8" s="46" t="e">
        <f>IF(AND('Mapa final'!#REF!="Muy Alta",'Mapa final'!#REF!="Catastrófico"),CONCATENATE("R3C",'Mapa final'!#REF!),"")</f>
        <v>#REF!</v>
      </c>
      <c r="AL8" s="46" t="e">
        <f>IF(AND('Mapa final'!#REF!="Muy Alta",'Mapa final'!#REF!="Catastrófico"),CONCATENATE("R3C",'Mapa final'!#REF!),"")</f>
        <v>#REF!</v>
      </c>
      <c r="AM8" s="47" t="e">
        <f>IF(AND('Mapa final'!#REF!="Muy Alta",'Mapa final'!#REF!="Catastrófico"),CONCATENATE("R3C",'Mapa final'!#REF!),"")</f>
        <v>#REF!</v>
      </c>
      <c r="AN8" s="35"/>
      <c r="AO8" s="256"/>
      <c r="AP8" s="155"/>
      <c r="AQ8" s="155"/>
      <c r="AR8" s="155"/>
      <c r="AS8" s="155"/>
      <c r="AT8" s="257"/>
    </row>
    <row r="9" spans="2:46" ht="15" customHeight="1" x14ac:dyDescent="0.25">
      <c r="B9" s="271"/>
      <c r="C9" s="155"/>
      <c r="D9" s="156"/>
      <c r="E9" s="154"/>
      <c r="F9" s="155"/>
      <c r="G9" s="155"/>
      <c r="H9" s="155"/>
      <c r="I9" s="156"/>
      <c r="J9" s="42" t="str">
        <f>IF(AND('Mapa final'!$Y$31="Muy Alta",'Mapa final'!$AA$31="Leve"),CONCATENATE("R4C",'Mapa final'!$O$31),"")</f>
        <v/>
      </c>
      <c r="K9" s="43" t="str">
        <f>IF(AND('Mapa final'!$Y$32="Muy Alta",'Mapa final'!$AA$32="Leve"),CONCATENATE("R4C",'Mapa final'!$O$32),"")</f>
        <v/>
      </c>
      <c r="L9" s="43" t="e">
        <f>IF(AND('Mapa final'!#REF!="Muy Alta",'Mapa final'!#REF!="Leve"),CONCATENATE("R4C",'Mapa final'!#REF!),"")</f>
        <v>#REF!</v>
      </c>
      <c r="M9" s="43" t="str">
        <f>IF(AND('Mapa final'!$Y$33="Muy Alta",'Mapa final'!$AA$33="Leve"),CONCATENATE("R4C",'Mapa final'!$O$33),"")</f>
        <v/>
      </c>
      <c r="N9" s="43" t="e">
        <f>IF(AND('Mapa final'!#REF!="Muy Alta",'Mapa final'!#REF!="Leve"),CONCATENATE("R4C",'Mapa final'!#REF!),"")</f>
        <v>#REF!</v>
      </c>
      <c r="O9" s="44" t="e">
        <f>IF(AND('Mapa final'!#REF!="Muy Alta",'Mapa final'!#REF!="Leve"),CONCATENATE("R4C",'Mapa final'!#REF!),"")</f>
        <v>#REF!</v>
      </c>
      <c r="P9" s="42" t="str">
        <f>IF(AND('Mapa final'!$Y$31="Muy Alta",'Mapa final'!$AA$31="Menor"),CONCATENATE("R4C",'Mapa final'!$O$31),"")</f>
        <v/>
      </c>
      <c r="Q9" s="43" t="str">
        <f>IF(AND('Mapa final'!$Y$32="Muy Alta",'Mapa final'!$AA$32="Menor"),CONCATENATE("R4C",'Mapa final'!$O$32),"")</f>
        <v/>
      </c>
      <c r="R9" s="43" t="e">
        <f>IF(AND('Mapa final'!#REF!="Muy Alta",'Mapa final'!#REF!="Menor"),CONCATENATE("R4C",'Mapa final'!#REF!),"")</f>
        <v>#REF!</v>
      </c>
      <c r="S9" s="43" t="str">
        <f>IF(AND('Mapa final'!$Y$33="Muy Alta",'Mapa final'!$AA$33="Menor"),CONCATENATE("R4C",'Mapa final'!$O$33),"")</f>
        <v/>
      </c>
      <c r="T9" s="43" t="e">
        <f>IF(AND('Mapa final'!#REF!="Muy Alta",'Mapa final'!#REF!="Menor"),CONCATENATE("R4C",'Mapa final'!#REF!),"")</f>
        <v>#REF!</v>
      </c>
      <c r="U9" s="44" t="e">
        <f>IF(AND('Mapa final'!#REF!="Muy Alta",'Mapa final'!#REF!="Menor"),CONCATENATE("R4C",'Mapa final'!#REF!),"")</f>
        <v>#REF!</v>
      </c>
      <c r="V9" s="42" t="str">
        <f>IF(AND('Mapa final'!$Y$31="Muy Alta",'Mapa final'!$AA$31="Moderado"),CONCATENATE("R4C",'Mapa final'!$O$31),"")</f>
        <v/>
      </c>
      <c r="W9" s="43" t="str">
        <f>IF(AND('Mapa final'!$Y$32="Muy Alta",'Mapa final'!$AA$32="Moderado"),CONCATENATE("R4C",'Mapa final'!$O$32),"")</f>
        <v/>
      </c>
      <c r="X9" s="43" t="e">
        <f>IF(AND('Mapa final'!#REF!="Muy Alta",'Mapa final'!#REF!="Moderado"),CONCATENATE("R4C",'Mapa final'!#REF!),"")</f>
        <v>#REF!</v>
      </c>
      <c r="Y9" s="43" t="str">
        <f>IF(AND('Mapa final'!$Y$33="Muy Alta",'Mapa final'!$AA$33="Moderado"),CONCATENATE("R4C",'Mapa final'!$O$33),"")</f>
        <v/>
      </c>
      <c r="Z9" s="43" t="e">
        <f>IF(AND('Mapa final'!#REF!="Muy Alta",'Mapa final'!#REF!="Moderado"),CONCATENATE("R4C",'Mapa final'!#REF!),"")</f>
        <v>#REF!</v>
      </c>
      <c r="AA9" s="44" t="e">
        <f>IF(AND('Mapa final'!#REF!="Muy Alta",'Mapa final'!#REF!="Moderado"),CONCATENATE("R4C",'Mapa final'!#REF!),"")</f>
        <v>#REF!</v>
      </c>
      <c r="AB9" s="42" t="str">
        <f>IF(AND('Mapa final'!$Y$31="Muy Alta",'Mapa final'!$AA$31="Mayor"),CONCATENATE("R4C",'Mapa final'!$O$31),"")</f>
        <v/>
      </c>
      <c r="AC9" s="43" t="str">
        <f>IF(AND('Mapa final'!$Y$32="Muy Alta",'Mapa final'!$AA$32="Mayor"),CONCATENATE("R4C",'Mapa final'!$O$32),"")</f>
        <v/>
      </c>
      <c r="AD9" s="43" t="e">
        <f>IF(AND('Mapa final'!#REF!="Muy Alta",'Mapa final'!#REF!="Mayor"),CONCATENATE("R4C",'Mapa final'!#REF!),"")</f>
        <v>#REF!</v>
      </c>
      <c r="AE9" s="43" t="str">
        <f>IF(AND('Mapa final'!$Y$33="Muy Alta",'Mapa final'!$AA$33="Mayor"),CONCATENATE("R4C",'Mapa final'!$O$33),"")</f>
        <v/>
      </c>
      <c r="AF9" s="43" t="e">
        <f>IF(AND('Mapa final'!#REF!="Muy Alta",'Mapa final'!#REF!="Mayor"),CONCATENATE("R4C",'Mapa final'!#REF!),"")</f>
        <v>#REF!</v>
      </c>
      <c r="AG9" s="44" t="e">
        <f>IF(AND('Mapa final'!#REF!="Muy Alta",'Mapa final'!#REF!="Mayor"),CONCATENATE("R4C",'Mapa final'!#REF!),"")</f>
        <v>#REF!</v>
      </c>
      <c r="AH9" s="45" t="str">
        <f>IF(AND('Mapa final'!$Y$31="Muy Alta",'Mapa final'!$AA$31="Catastrófico"),CONCATENATE("R4C",'Mapa final'!$O$31),"")</f>
        <v/>
      </c>
      <c r="AI9" s="46" t="str">
        <f>IF(AND('Mapa final'!$Y$32="Muy Alta",'Mapa final'!$AA$32="Catastrófico"),CONCATENATE("R4C",'Mapa final'!$O$32),"")</f>
        <v/>
      </c>
      <c r="AJ9" s="46" t="e">
        <f>IF(AND('Mapa final'!#REF!="Muy Alta",'Mapa final'!#REF!="Catastrófico"),CONCATENATE("R4C",'Mapa final'!#REF!),"")</f>
        <v>#REF!</v>
      </c>
      <c r="AK9" s="46" t="str">
        <f>IF(AND('Mapa final'!$Y$33="Muy Alta",'Mapa final'!$AA$33="Catastrófico"),CONCATENATE("R4C",'Mapa final'!$O$33),"")</f>
        <v/>
      </c>
      <c r="AL9" s="46" t="e">
        <f>IF(AND('Mapa final'!#REF!="Muy Alta",'Mapa final'!#REF!="Catastrófico"),CONCATENATE("R4C",'Mapa final'!#REF!),"")</f>
        <v>#REF!</v>
      </c>
      <c r="AM9" s="47" t="e">
        <f>IF(AND('Mapa final'!#REF!="Muy Alta",'Mapa final'!#REF!="Catastrófico"),CONCATENATE("R4C",'Mapa final'!#REF!),"")</f>
        <v>#REF!</v>
      </c>
      <c r="AN9" s="35"/>
      <c r="AO9" s="256"/>
      <c r="AP9" s="155"/>
      <c r="AQ9" s="155"/>
      <c r="AR9" s="155"/>
      <c r="AS9" s="155"/>
      <c r="AT9" s="257"/>
    </row>
    <row r="10" spans="2:46" ht="15" customHeight="1" x14ac:dyDescent="0.25">
      <c r="B10" s="271"/>
      <c r="C10" s="155"/>
      <c r="D10" s="156"/>
      <c r="E10" s="154"/>
      <c r="F10" s="155"/>
      <c r="G10" s="155"/>
      <c r="H10" s="155"/>
      <c r="I10" s="156"/>
      <c r="J10" s="42" t="str">
        <f>IF(AND('Mapa final'!$Y$36="Muy Alta",'Mapa final'!$AA$36="Leve"),CONCATENATE("R5C",'Mapa final'!$O$36),"")</f>
        <v/>
      </c>
      <c r="K10" s="43" t="str">
        <f>IF(AND('Mapa final'!$Y$37="Muy Alta",'Mapa final'!$AA$37="Leve"),CONCATENATE("R5C",'Mapa final'!$O$37),"")</f>
        <v/>
      </c>
      <c r="L10" s="43" t="str">
        <f>IF(AND('Mapa final'!$Y$38="Muy Alta",'Mapa final'!$AA$38="Leve"),CONCATENATE("R5C",'Mapa final'!$O$38),"")</f>
        <v/>
      </c>
      <c r="M10" s="43" t="e">
        <f>IF(AND('Mapa final'!#REF!="Muy Alta",'Mapa final'!#REF!="Leve"),CONCATENATE("R5C",'Mapa final'!#REF!),"")</f>
        <v>#REF!</v>
      </c>
      <c r="N10" s="43" t="e">
        <f>IF(AND('Mapa final'!#REF!="Muy Alta",'Mapa final'!#REF!="Leve"),CONCATENATE("R5C",'Mapa final'!#REF!),"")</f>
        <v>#REF!</v>
      </c>
      <c r="O10" s="44" t="e">
        <f>IF(AND('Mapa final'!#REF!="Muy Alta",'Mapa final'!#REF!="Leve"),CONCATENATE("R5C",'Mapa final'!#REF!),"")</f>
        <v>#REF!</v>
      </c>
      <c r="P10" s="42" t="str">
        <f>IF(AND('Mapa final'!$Y$36="Muy Alta",'Mapa final'!$AA$36="Menor"),CONCATENATE("R5C",'Mapa final'!$O$36),"")</f>
        <v/>
      </c>
      <c r="Q10" s="43" t="str">
        <f>IF(AND('Mapa final'!$Y$37="Muy Alta",'Mapa final'!$AA$37="Menor"),CONCATENATE("R5C",'Mapa final'!$O$37),"")</f>
        <v/>
      </c>
      <c r="R10" s="43" t="str">
        <f>IF(AND('Mapa final'!$Y$38="Muy Alta",'Mapa final'!$AA$38="Menor"),CONCATENATE("R5C",'Mapa final'!$O$38),"")</f>
        <v/>
      </c>
      <c r="S10" s="43" t="e">
        <f>IF(AND('Mapa final'!#REF!="Muy Alta",'Mapa final'!#REF!="Menor"),CONCATENATE("R5C",'Mapa final'!#REF!),"")</f>
        <v>#REF!</v>
      </c>
      <c r="T10" s="43" t="e">
        <f>IF(AND('Mapa final'!#REF!="Muy Alta",'Mapa final'!#REF!="Menor"),CONCATENATE("R5C",'Mapa final'!#REF!),"")</f>
        <v>#REF!</v>
      </c>
      <c r="U10" s="44" t="e">
        <f>IF(AND('Mapa final'!#REF!="Muy Alta",'Mapa final'!#REF!="Menor"),CONCATENATE("R5C",'Mapa final'!#REF!),"")</f>
        <v>#REF!</v>
      </c>
      <c r="V10" s="42" t="str">
        <f>IF(AND('Mapa final'!$Y$36="Muy Alta",'Mapa final'!$AA$36="Moderado"),CONCATENATE("R5C",'Mapa final'!$O$36),"")</f>
        <v/>
      </c>
      <c r="W10" s="43" t="str">
        <f>IF(AND('Mapa final'!$Y$37="Muy Alta",'Mapa final'!$AA$37="Moderado"),CONCATENATE("R5C",'Mapa final'!$O$37),"")</f>
        <v/>
      </c>
      <c r="X10" s="43" t="str">
        <f>IF(AND('Mapa final'!$Y$38="Muy Alta",'Mapa final'!$AA$38="Moderado"),CONCATENATE("R5C",'Mapa final'!$O$38),"")</f>
        <v/>
      </c>
      <c r="Y10" s="43" t="e">
        <f>IF(AND('Mapa final'!#REF!="Muy Alta",'Mapa final'!#REF!="Moderado"),CONCATENATE("R5C",'Mapa final'!#REF!),"")</f>
        <v>#REF!</v>
      </c>
      <c r="Z10" s="43" t="e">
        <f>IF(AND('Mapa final'!#REF!="Muy Alta",'Mapa final'!#REF!="Moderado"),CONCATENATE("R5C",'Mapa final'!#REF!),"")</f>
        <v>#REF!</v>
      </c>
      <c r="AA10" s="44" t="e">
        <f>IF(AND('Mapa final'!#REF!="Muy Alta",'Mapa final'!#REF!="Moderado"),CONCATENATE("R5C",'Mapa final'!#REF!),"")</f>
        <v>#REF!</v>
      </c>
      <c r="AB10" s="42" t="str">
        <f>IF(AND('Mapa final'!$Y$36="Muy Alta",'Mapa final'!$AA$36="Mayor"),CONCATENATE("R5C",'Mapa final'!$O$36),"")</f>
        <v/>
      </c>
      <c r="AC10" s="43" t="str">
        <f>IF(AND('Mapa final'!$Y$37="Muy Alta",'Mapa final'!$AA$37="Mayor"),CONCATENATE("R5C",'Mapa final'!$O$37),"")</f>
        <v/>
      </c>
      <c r="AD10" s="43" t="str">
        <f>IF(AND('Mapa final'!$Y$38="Muy Alta",'Mapa final'!$AA$38="Mayor"),CONCATENATE("R5C",'Mapa final'!$O$38),"")</f>
        <v/>
      </c>
      <c r="AE10" s="43" t="e">
        <f>IF(AND('Mapa final'!#REF!="Muy Alta",'Mapa final'!#REF!="Mayor"),CONCATENATE("R5C",'Mapa final'!#REF!),"")</f>
        <v>#REF!</v>
      </c>
      <c r="AF10" s="43" t="e">
        <f>IF(AND('Mapa final'!#REF!="Muy Alta",'Mapa final'!#REF!="Mayor"),CONCATENATE("R5C",'Mapa final'!#REF!),"")</f>
        <v>#REF!</v>
      </c>
      <c r="AG10" s="44" t="e">
        <f>IF(AND('Mapa final'!#REF!="Muy Alta",'Mapa final'!#REF!="Mayor"),CONCATENATE("R5C",'Mapa final'!#REF!),"")</f>
        <v>#REF!</v>
      </c>
      <c r="AH10" s="45" t="str">
        <f>IF(AND('Mapa final'!$Y$36="Muy Alta",'Mapa final'!$AA$36="Catastrófico"),CONCATENATE("R5C",'Mapa final'!$O$36),"")</f>
        <v/>
      </c>
      <c r="AI10" s="46" t="str">
        <f>IF(AND('Mapa final'!$Y$37="Muy Alta",'Mapa final'!$AA$37="Catastrófico"),CONCATENATE("R5C",'Mapa final'!$O$37),"")</f>
        <v/>
      </c>
      <c r="AJ10" s="46" t="str">
        <f>IF(AND('Mapa final'!$Y$38="Muy Alta",'Mapa final'!$AA$38="Catastrófico"),CONCATENATE("R5C",'Mapa final'!$O$38),"")</f>
        <v/>
      </c>
      <c r="AK10" s="46" t="e">
        <f>IF(AND('Mapa final'!#REF!="Muy Alta",'Mapa final'!#REF!="Catastrófico"),CONCATENATE("R5C",'Mapa final'!#REF!),"")</f>
        <v>#REF!</v>
      </c>
      <c r="AL10" s="46" t="e">
        <f>IF(AND('Mapa final'!#REF!="Muy Alta",'Mapa final'!#REF!="Catastrófico"),CONCATENATE("R5C",'Mapa final'!#REF!),"")</f>
        <v>#REF!</v>
      </c>
      <c r="AM10" s="47" t="e">
        <f>IF(AND('Mapa final'!#REF!="Muy Alta",'Mapa final'!#REF!="Catastrófico"),CONCATENATE("R5C",'Mapa final'!#REF!),"")</f>
        <v>#REF!</v>
      </c>
      <c r="AN10" s="35"/>
      <c r="AO10" s="256"/>
      <c r="AP10" s="155"/>
      <c r="AQ10" s="155"/>
      <c r="AR10" s="155"/>
      <c r="AS10" s="155"/>
      <c r="AT10" s="257"/>
    </row>
    <row r="11" spans="2:46" ht="15" customHeight="1" x14ac:dyDescent="0.25">
      <c r="B11" s="271"/>
      <c r="C11" s="155"/>
      <c r="D11" s="156"/>
      <c r="E11" s="154"/>
      <c r="F11" s="155"/>
      <c r="G11" s="155"/>
      <c r="H11" s="155"/>
      <c r="I11" s="156"/>
      <c r="J11" s="42" t="str">
        <f>IF(AND('Mapa final'!$Y$41="Muy Alta",'Mapa final'!$AA$41="Leve"),CONCATENATE("R6C",'Mapa final'!$O$41),"")</f>
        <v/>
      </c>
      <c r="K11" s="43" t="str">
        <f>IF(AND('Mapa final'!$Y$42="Muy Alta",'Mapa final'!$AA$42="Leve"),CONCATENATE("R6C",'Mapa final'!$O$42),"")</f>
        <v/>
      </c>
      <c r="L11" s="43" t="str">
        <f>IF(AND('Mapa final'!$Y$43="Muy Alta",'Mapa final'!$AA$43="Leve"),CONCATENATE("R6C",'Mapa final'!$O$43),"")</f>
        <v/>
      </c>
      <c r="M11" s="43" t="e">
        <f>IF(AND('Mapa final'!#REF!="Muy Alta",'Mapa final'!#REF!="Leve"),CONCATENATE("R6C",'Mapa final'!#REF!),"")</f>
        <v>#REF!</v>
      </c>
      <c r="N11" s="43" t="e">
        <f>IF(AND('Mapa final'!#REF!="Muy Alta",'Mapa final'!#REF!="Leve"),CONCATENATE("R6C",'Mapa final'!#REF!),"")</f>
        <v>#REF!</v>
      </c>
      <c r="O11" s="44" t="e">
        <f>IF(AND('Mapa final'!#REF!="Muy Alta",'Mapa final'!#REF!="Leve"),CONCATENATE("R6C",'Mapa final'!#REF!),"")</f>
        <v>#REF!</v>
      </c>
      <c r="P11" s="42" t="str">
        <f>IF(AND('Mapa final'!$Y$41="Muy Alta",'Mapa final'!$AA$41="Menor"),CONCATENATE("R6C",'Mapa final'!$O$41),"")</f>
        <v/>
      </c>
      <c r="Q11" s="43" t="str">
        <f>IF(AND('Mapa final'!$Y$42="Muy Alta",'Mapa final'!$AA$42="Menor"),CONCATENATE("R6C",'Mapa final'!$O$42),"")</f>
        <v/>
      </c>
      <c r="R11" s="43" t="str">
        <f>IF(AND('Mapa final'!$Y$43="Muy Alta",'Mapa final'!$AA$43="Menor"),CONCATENATE("R6C",'Mapa final'!$O$43),"")</f>
        <v/>
      </c>
      <c r="S11" s="43" t="e">
        <f>IF(AND('Mapa final'!#REF!="Muy Alta",'Mapa final'!#REF!="Menor"),CONCATENATE("R6C",'Mapa final'!#REF!),"")</f>
        <v>#REF!</v>
      </c>
      <c r="T11" s="43" t="e">
        <f>IF(AND('Mapa final'!#REF!="Muy Alta",'Mapa final'!#REF!="Menor"),CONCATENATE("R6C",'Mapa final'!#REF!),"")</f>
        <v>#REF!</v>
      </c>
      <c r="U11" s="44" t="e">
        <f>IF(AND('Mapa final'!#REF!="Muy Alta",'Mapa final'!#REF!="Menor"),CONCATENATE("R6C",'Mapa final'!#REF!),"")</f>
        <v>#REF!</v>
      </c>
      <c r="V11" s="42" t="str">
        <f>IF(AND('Mapa final'!$Y$41="Muy Alta",'Mapa final'!$AA$41="Moderado"),CONCATENATE("R6C",'Mapa final'!$O$41),"")</f>
        <v/>
      </c>
      <c r="W11" s="43" t="str">
        <f>IF(AND('Mapa final'!$Y$42="Muy Alta",'Mapa final'!$AA$42="Moderado"),CONCATENATE("R6C",'Mapa final'!$O$42),"")</f>
        <v/>
      </c>
      <c r="X11" s="43" t="str">
        <f>IF(AND('Mapa final'!$Y$43="Muy Alta",'Mapa final'!$AA$43="Moderado"),CONCATENATE("R6C",'Mapa final'!$O$43),"")</f>
        <v/>
      </c>
      <c r="Y11" s="43" t="e">
        <f>IF(AND('Mapa final'!#REF!="Muy Alta",'Mapa final'!#REF!="Moderado"),CONCATENATE("R6C",'Mapa final'!#REF!),"")</f>
        <v>#REF!</v>
      </c>
      <c r="Z11" s="43" t="e">
        <f>IF(AND('Mapa final'!#REF!="Muy Alta",'Mapa final'!#REF!="Moderado"),CONCATENATE("R6C",'Mapa final'!#REF!),"")</f>
        <v>#REF!</v>
      </c>
      <c r="AA11" s="44" t="e">
        <f>IF(AND('Mapa final'!#REF!="Muy Alta",'Mapa final'!#REF!="Moderado"),CONCATENATE("R6C",'Mapa final'!#REF!),"")</f>
        <v>#REF!</v>
      </c>
      <c r="AB11" s="42" t="str">
        <f>IF(AND('Mapa final'!$Y$41="Muy Alta",'Mapa final'!$AA$41="Mayor"),CONCATENATE("R6C",'Mapa final'!$O$41),"")</f>
        <v/>
      </c>
      <c r="AC11" s="43" t="str">
        <f>IF(AND('Mapa final'!$Y$42="Muy Alta",'Mapa final'!$AA$42="Mayor"),CONCATENATE("R6C",'Mapa final'!$O$42),"")</f>
        <v/>
      </c>
      <c r="AD11" s="43" t="str">
        <f>IF(AND('Mapa final'!$Y$43="Muy Alta",'Mapa final'!$AA$43="Mayor"),CONCATENATE("R6C",'Mapa final'!$O$43),"")</f>
        <v/>
      </c>
      <c r="AE11" s="43" t="e">
        <f>IF(AND('Mapa final'!#REF!="Muy Alta",'Mapa final'!#REF!="Mayor"),CONCATENATE("R6C",'Mapa final'!#REF!),"")</f>
        <v>#REF!</v>
      </c>
      <c r="AF11" s="43" t="e">
        <f>IF(AND('Mapa final'!#REF!="Muy Alta",'Mapa final'!#REF!="Mayor"),CONCATENATE("R6C",'Mapa final'!#REF!),"")</f>
        <v>#REF!</v>
      </c>
      <c r="AG11" s="44" t="e">
        <f>IF(AND('Mapa final'!#REF!="Muy Alta",'Mapa final'!#REF!="Mayor"),CONCATENATE("R6C",'Mapa final'!#REF!),"")</f>
        <v>#REF!</v>
      </c>
      <c r="AH11" s="45" t="str">
        <f>IF(AND('Mapa final'!$Y$41="Muy Alta",'Mapa final'!$AA$41="Catastrófico"),CONCATENATE("R6C",'Mapa final'!$O$41),"")</f>
        <v/>
      </c>
      <c r="AI11" s="46" t="str">
        <f>IF(AND('Mapa final'!$Y$42="Muy Alta",'Mapa final'!$AA$42="Catastrófico"),CONCATENATE("R6C",'Mapa final'!$O$42),"")</f>
        <v/>
      </c>
      <c r="AJ11" s="46" t="str">
        <f>IF(AND('Mapa final'!$Y$43="Muy Alta",'Mapa final'!$AA$43="Catastrófico"),CONCATENATE("R6C",'Mapa final'!$O$43),"")</f>
        <v/>
      </c>
      <c r="AK11" s="46" t="e">
        <f>IF(AND('Mapa final'!#REF!="Muy Alta",'Mapa final'!#REF!="Catastrófico"),CONCATENATE("R6C",'Mapa final'!#REF!),"")</f>
        <v>#REF!</v>
      </c>
      <c r="AL11" s="46" t="e">
        <f>IF(AND('Mapa final'!#REF!="Muy Alta",'Mapa final'!#REF!="Catastrófico"),CONCATENATE("R6C",'Mapa final'!#REF!),"")</f>
        <v>#REF!</v>
      </c>
      <c r="AM11" s="47" t="e">
        <f>IF(AND('Mapa final'!#REF!="Muy Alta",'Mapa final'!#REF!="Catastrófico"),CONCATENATE("R6C",'Mapa final'!#REF!),"")</f>
        <v>#REF!</v>
      </c>
      <c r="AN11" s="35"/>
      <c r="AO11" s="256"/>
      <c r="AP11" s="155"/>
      <c r="AQ11" s="155"/>
      <c r="AR11" s="155"/>
      <c r="AS11" s="155"/>
      <c r="AT11" s="257"/>
    </row>
    <row r="12" spans="2:46" ht="15" customHeight="1" x14ac:dyDescent="0.25">
      <c r="B12" s="271"/>
      <c r="C12" s="155"/>
      <c r="D12" s="156"/>
      <c r="E12" s="154"/>
      <c r="F12" s="155"/>
      <c r="G12" s="155"/>
      <c r="H12" s="155"/>
      <c r="I12" s="156"/>
      <c r="J12" s="42" t="e">
        <f>IF(AND('Mapa final'!#REF!="Muy Alta",'Mapa final'!#REF!="Leve"),CONCATENATE("R7C",'Mapa final'!#REF!),"")</f>
        <v>#REF!</v>
      </c>
      <c r="K12" s="43" t="e">
        <f>IF(AND('Mapa final'!#REF!="Muy Alta",'Mapa final'!#REF!="Leve"),CONCATENATE("R7C",'Mapa final'!#REF!),"")</f>
        <v>#REF!</v>
      </c>
      <c r="L12" s="43" t="e">
        <f>IF(AND('Mapa final'!#REF!="Muy Alta",'Mapa final'!#REF!="Leve"),CONCATENATE("R7C",'Mapa final'!#REF!),"")</f>
        <v>#REF!</v>
      </c>
      <c r="M12" s="43" t="e">
        <f>IF(AND('Mapa final'!#REF!="Muy Alta",'Mapa final'!#REF!="Leve"),CONCATENATE("R7C",'Mapa final'!#REF!),"")</f>
        <v>#REF!</v>
      </c>
      <c r="N12" s="43" t="e">
        <f>IF(AND('Mapa final'!#REF!="Muy Alta",'Mapa final'!#REF!="Leve"),CONCATENATE("R7C",'Mapa final'!#REF!),"")</f>
        <v>#REF!</v>
      </c>
      <c r="O12" s="44" t="e">
        <f>IF(AND('Mapa final'!#REF!="Muy Alta",'Mapa final'!#REF!="Leve"),CONCATENATE("R7C",'Mapa final'!#REF!),"")</f>
        <v>#REF!</v>
      </c>
      <c r="P12" s="42" t="e">
        <f>IF(AND('Mapa final'!#REF!="Muy Alta",'Mapa final'!#REF!="Menor"),CONCATENATE("R7C",'Mapa final'!#REF!),"")</f>
        <v>#REF!</v>
      </c>
      <c r="Q12" s="43" t="e">
        <f>IF(AND('Mapa final'!#REF!="Muy Alta",'Mapa final'!#REF!="Menor"),CONCATENATE("R7C",'Mapa final'!#REF!),"")</f>
        <v>#REF!</v>
      </c>
      <c r="R12" s="43" t="e">
        <f>IF(AND('Mapa final'!#REF!="Muy Alta",'Mapa final'!#REF!="Menor"),CONCATENATE("R7C",'Mapa final'!#REF!),"")</f>
        <v>#REF!</v>
      </c>
      <c r="S12" s="43" t="e">
        <f>IF(AND('Mapa final'!#REF!="Muy Alta",'Mapa final'!#REF!="Menor"),CONCATENATE("R7C",'Mapa final'!#REF!),"")</f>
        <v>#REF!</v>
      </c>
      <c r="T12" s="43" t="e">
        <f>IF(AND('Mapa final'!#REF!="Muy Alta",'Mapa final'!#REF!="Menor"),CONCATENATE("R7C",'Mapa final'!#REF!),"")</f>
        <v>#REF!</v>
      </c>
      <c r="U12" s="44" t="e">
        <f>IF(AND('Mapa final'!#REF!="Muy Alta",'Mapa final'!#REF!="Menor"),CONCATENATE("R7C",'Mapa final'!#REF!),"")</f>
        <v>#REF!</v>
      </c>
      <c r="V12" s="42" t="e">
        <f>IF(AND('Mapa final'!#REF!="Muy Alta",'Mapa final'!#REF!="Moderado"),CONCATENATE("R7C",'Mapa final'!#REF!),"")</f>
        <v>#REF!</v>
      </c>
      <c r="W12" s="43" t="e">
        <f>IF(AND('Mapa final'!#REF!="Muy Alta",'Mapa final'!#REF!="Moderado"),CONCATENATE("R7C",'Mapa final'!#REF!),"")</f>
        <v>#REF!</v>
      </c>
      <c r="X12" s="43" t="e">
        <f>IF(AND('Mapa final'!#REF!="Muy Alta",'Mapa final'!#REF!="Moderado"),CONCATENATE("R7C",'Mapa final'!#REF!),"")</f>
        <v>#REF!</v>
      </c>
      <c r="Y12" s="43" t="e">
        <f>IF(AND('Mapa final'!#REF!="Muy Alta",'Mapa final'!#REF!="Moderado"),CONCATENATE("R7C",'Mapa final'!#REF!),"")</f>
        <v>#REF!</v>
      </c>
      <c r="Z12" s="43" t="e">
        <f>IF(AND('Mapa final'!#REF!="Muy Alta",'Mapa final'!#REF!="Moderado"),CONCATENATE("R7C",'Mapa final'!#REF!),"")</f>
        <v>#REF!</v>
      </c>
      <c r="AA12" s="44" t="e">
        <f>IF(AND('Mapa final'!#REF!="Muy Alta",'Mapa final'!#REF!="Moderado"),CONCATENATE("R7C",'Mapa final'!#REF!),"")</f>
        <v>#REF!</v>
      </c>
      <c r="AB12" s="42" t="e">
        <f>IF(AND('Mapa final'!#REF!="Muy Alta",'Mapa final'!#REF!="Mayor"),CONCATENATE("R7C",'Mapa final'!#REF!),"")</f>
        <v>#REF!</v>
      </c>
      <c r="AC12" s="43" t="e">
        <f>IF(AND('Mapa final'!#REF!="Muy Alta",'Mapa final'!#REF!="Mayor"),CONCATENATE("R7C",'Mapa final'!#REF!),"")</f>
        <v>#REF!</v>
      </c>
      <c r="AD12" s="43" t="e">
        <f>IF(AND('Mapa final'!#REF!="Muy Alta",'Mapa final'!#REF!="Mayor"),CONCATENATE("R7C",'Mapa final'!#REF!),"")</f>
        <v>#REF!</v>
      </c>
      <c r="AE12" s="43" t="e">
        <f>IF(AND('Mapa final'!#REF!="Muy Alta",'Mapa final'!#REF!="Mayor"),CONCATENATE("R7C",'Mapa final'!#REF!),"")</f>
        <v>#REF!</v>
      </c>
      <c r="AF12" s="43" t="e">
        <f>IF(AND('Mapa final'!#REF!="Muy Alta",'Mapa final'!#REF!="Mayor"),CONCATENATE("R7C",'Mapa final'!#REF!),"")</f>
        <v>#REF!</v>
      </c>
      <c r="AG12" s="44" t="e">
        <f>IF(AND('Mapa final'!#REF!="Muy Alta",'Mapa final'!#REF!="Mayor"),CONCATENATE("R7C",'Mapa final'!#REF!),"")</f>
        <v>#REF!</v>
      </c>
      <c r="AH12" s="45" t="e">
        <f>IF(AND('Mapa final'!#REF!="Muy Alta",'Mapa final'!#REF!="Catastrófico"),CONCATENATE("R7C",'Mapa final'!#REF!),"")</f>
        <v>#REF!</v>
      </c>
      <c r="AI12" s="46" t="e">
        <f>IF(AND('Mapa final'!#REF!="Muy Alta",'Mapa final'!#REF!="Catastrófico"),CONCATENATE("R7C",'Mapa final'!#REF!),"")</f>
        <v>#REF!</v>
      </c>
      <c r="AJ12" s="46" t="e">
        <f>IF(AND('Mapa final'!#REF!="Muy Alta",'Mapa final'!#REF!="Catastrófico"),CONCATENATE("R7C",'Mapa final'!#REF!),"")</f>
        <v>#REF!</v>
      </c>
      <c r="AK12" s="46" t="e">
        <f>IF(AND('Mapa final'!#REF!="Muy Alta",'Mapa final'!#REF!="Catastrófico"),CONCATENATE("R7C",'Mapa final'!#REF!),"")</f>
        <v>#REF!</v>
      </c>
      <c r="AL12" s="46" t="e">
        <f>IF(AND('Mapa final'!#REF!="Muy Alta",'Mapa final'!#REF!="Catastrófico"),CONCATENATE("R7C",'Mapa final'!#REF!),"")</f>
        <v>#REF!</v>
      </c>
      <c r="AM12" s="47" t="e">
        <f>IF(AND('Mapa final'!#REF!="Muy Alta",'Mapa final'!#REF!="Catastrófico"),CONCATENATE("R7C",'Mapa final'!#REF!),"")</f>
        <v>#REF!</v>
      </c>
      <c r="AN12" s="35"/>
      <c r="AO12" s="256"/>
      <c r="AP12" s="155"/>
      <c r="AQ12" s="155"/>
      <c r="AR12" s="155"/>
      <c r="AS12" s="155"/>
      <c r="AT12" s="257"/>
    </row>
    <row r="13" spans="2:46" ht="15" customHeight="1" x14ac:dyDescent="0.25">
      <c r="B13" s="271"/>
      <c r="C13" s="155"/>
      <c r="D13" s="156"/>
      <c r="E13" s="154"/>
      <c r="F13" s="155"/>
      <c r="G13" s="155"/>
      <c r="H13" s="155"/>
      <c r="I13" s="156"/>
      <c r="J13" s="42" t="e">
        <f>IF(AND('Mapa final'!#REF!="Muy Alta",'Mapa final'!#REF!="Leve"),CONCATENATE("R8C",'Mapa final'!#REF!),"")</f>
        <v>#REF!</v>
      </c>
      <c r="K13" s="43" t="e">
        <f>IF(AND('Mapa final'!#REF!="Muy Alta",'Mapa final'!#REF!="Leve"),CONCATENATE("R8C",'Mapa final'!#REF!),"")</f>
        <v>#REF!</v>
      </c>
      <c r="L13" s="43" t="e">
        <f>IF(AND('Mapa final'!#REF!="Muy Alta",'Mapa final'!#REF!="Leve"),CONCATENATE("R8C",'Mapa final'!#REF!),"")</f>
        <v>#REF!</v>
      </c>
      <c r="M13" s="43" t="e">
        <f>IF(AND('Mapa final'!#REF!="Muy Alta",'Mapa final'!#REF!="Leve"),CONCATENATE("R8C",'Mapa final'!#REF!),"")</f>
        <v>#REF!</v>
      </c>
      <c r="N13" s="43" t="e">
        <f>IF(AND('Mapa final'!#REF!="Muy Alta",'Mapa final'!#REF!="Leve"),CONCATENATE("R8C",'Mapa final'!#REF!),"")</f>
        <v>#REF!</v>
      </c>
      <c r="O13" s="44" t="e">
        <f>IF(AND('Mapa final'!#REF!="Muy Alta",'Mapa final'!#REF!="Leve"),CONCATENATE("R8C",'Mapa final'!#REF!),"")</f>
        <v>#REF!</v>
      </c>
      <c r="P13" s="42" t="e">
        <f>IF(AND('Mapa final'!#REF!="Muy Alta",'Mapa final'!#REF!="Menor"),CONCATENATE("R8C",'Mapa final'!#REF!),"")</f>
        <v>#REF!</v>
      </c>
      <c r="Q13" s="43" t="e">
        <f>IF(AND('Mapa final'!#REF!="Muy Alta",'Mapa final'!#REF!="Menor"),CONCATENATE("R8C",'Mapa final'!#REF!),"")</f>
        <v>#REF!</v>
      </c>
      <c r="R13" s="43" t="e">
        <f>IF(AND('Mapa final'!#REF!="Muy Alta",'Mapa final'!#REF!="Menor"),CONCATENATE("R8C",'Mapa final'!#REF!),"")</f>
        <v>#REF!</v>
      </c>
      <c r="S13" s="43" t="e">
        <f>IF(AND('Mapa final'!#REF!="Muy Alta",'Mapa final'!#REF!="Menor"),CONCATENATE("R8C",'Mapa final'!#REF!),"")</f>
        <v>#REF!</v>
      </c>
      <c r="T13" s="43" t="e">
        <f>IF(AND('Mapa final'!#REF!="Muy Alta",'Mapa final'!#REF!="Menor"),CONCATENATE("R8C",'Mapa final'!#REF!),"")</f>
        <v>#REF!</v>
      </c>
      <c r="U13" s="44" t="e">
        <f>IF(AND('Mapa final'!#REF!="Muy Alta",'Mapa final'!#REF!="Menor"),CONCATENATE("R8C",'Mapa final'!#REF!),"")</f>
        <v>#REF!</v>
      </c>
      <c r="V13" s="42" t="e">
        <f>IF(AND('Mapa final'!#REF!="Muy Alta",'Mapa final'!#REF!="Moderado"),CONCATENATE("R8C",'Mapa final'!#REF!),"")</f>
        <v>#REF!</v>
      </c>
      <c r="W13" s="43" t="e">
        <f>IF(AND('Mapa final'!#REF!="Muy Alta",'Mapa final'!#REF!="Moderado"),CONCATENATE("R8C",'Mapa final'!#REF!),"")</f>
        <v>#REF!</v>
      </c>
      <c r="X13" s="43" t="e">
        <f>IF(AND('Mapa final'!#REF!="Muy Alta",'Mapa final'!#REF!="Moderado"),CONCATENATE("R8C",'Mapa final'!#REF!),"")</f>
        <v>#REF!</v>
      </c>
      <c r="Y13" s="43" t="e">
        <f>IF(AND('Mapa final'!#REF!="Muy Alta",'Mapa final'!#REF!="Moderado"),CONCATENATE("R8C",'Mapa final'!#REF!),"")</f>
        <v>#REF!</v>
      </c>
      <c r="Z13" s="43" t="e">
        <f>IF(AND('Mapa final'!#REF!="Muy Alta",'Mapa final'!#REF!="Moderado"),CONCATENATE("R8C",'Mapa final'!#REF!),"")</f>
        <v>#REF!</v>
      </c>
      <c r="AA13" s="44" t="e">
        <f>IF(AND('Mapa final'!#REF!="Muy Alta",'Mapa final'!#REF!="Moderado"),CONCATENATE("R8C",'Mapa final'!#REF!),"")</f>
        <v>#REF!</v>
      </c>
      <c r="AB13" s="42" t="e">
        <f>IF(AND('Mapa final'!#REF!="Muy Alta",'Mapa final'!#REF!="Mayor"),CONCATENATE("R8C",'Mapa final'!#REF!),"")</f>
        <v>#REF!</v>
      </c>
      <c r="AC13" s="43" t="e">
        <f>IF(AND('Mapa final'!#REF!="Muy Alta",'Mapa final'!#REF!="Mayor"),CONCATENATE("R8C",'Mapa final'!#REF!),"")</f>
        <v>#REF!</v>
      </c>
      <c r="AD13" s="43" t="e">
        <f>IF(AND('Mapa final'!#REF!="Muy Alta",'Mapa final'!#REF!="Mayor"),CONCATENATE("R8C",'Mapa final'!#REF!),"")</f>
        <v>#REF!</v>
      </c>
      <c r="AE13" s="43" t="e">
        <f>IF(AND('Mapa final'!#REF!="Muy Alta",'Mapa final'!#REF!="Mayor"),CONCATENATE("R8C",'Mapa final'!#REF!),"")</f>
        <v>#REF!</v>
      </c>
      <c r="AF13" s="43" t="e">
        <f>IF(AND('Mapa final'!#REF!="Muy Alta",'Mapa final'!#REF!="Mayor"),CONCATENATE("R8C",'Mapa final'!#REF!),"")</f>
        <v>#REF!</v>
      </c>
      <c r="AG13" s="44" t="e">
        <f>IF(AND('Mapa final'!#REF!="Muy Alta",'Mapa final'!#REF!="Mayor"),CONCATENATE("R8C",'Mapa final'!#REF!),"")</f>
        <v>#REF!</v>
      </c>
      <c r="AH13" s="45" t="e">
        <f>IF(AND('Mapa final'!#REF!="Muy Alta",'Mapa final'!#REF!="Catastrófico"),CONCATENATE("R8C",'Mapa final'!#REF!),"")</f>
        <v>#REF!</v>
      </c>
      <c r="AI13" s="46" t="e">
        <f>IF(AND('Mapa final'!#REF!="Muy Alta",'Mapa final'!#REF!="Catastrófico"),CONCATENATE("R8C",'Mapa final'!#REF!),"")</f>
        <v>#REF!</v>
      </c>
      <c r="AJ13" s="46" t="e">
        <f>IF(AND('Mapa final'!#REF!="Muy Alta",'Mapa final'!#REF!="Catastrófico"),CONCATENATE("R8C",'Mapa final'!#REF!),"")</f>
        <v>#REF!</v>
      </c>
      <c r="AK13" s="46" t="e">
        <f>IF(AND('Mapa final'!#REF!="Muy Alta",'Mapa final'!#REF!="Catastrófico"),CONCATENATE("R8C",'Mapa final'!#REF!),"")</f>
        <v>#REF!</v>
      </c>
      <c r="AL13" s="46" t="e">
        <f>IF(AND('Mapa final'!#REF!="Muy Alta",'Mapa final'!#REF!="Catastrófico"),CONCATENATE("R8C",'Mapa final'!#REF!),"")</f>
        <v>#REF!</v>
      </c>
      <c r="AM13" s="47" t="e">
        <f>IF(AND('Mapa final'!#REF!="Muy Alta",'Mapa final'!#REF!="Catastrófico"),CONCATENATE("R8C",'Mapa final'!#REF!),"")</f>
        <v>#REF!</v>
      </c>
      <c r="AN13" s="35"/>
      <c r="AO13" s="256"/>
      <c r="AP13" s="155"/>
      <c r="AQ13" s="155"/>
      <c r="AR13" s="155"/>
      <c r="AS13" s="155"/>
      <c r="AT13" s="257"/>
    </row>
    <row r="14" spans="2:46" ht="15" customHeight="1" x14ac:dyDescent="0.25">
      <c r="B14" s="271"/>
      <c r="C14" s="155"/>
      <c r="D14" s="156"/>
      <c r="E14" s="154"/>
      <c r="F14" s="155"/>
      <c r="G14" s="155"/>
      <c r="H14" s="155"/>
      <c r="I14" s="156"/>
      <c r="J14" s="42" t="e">
        <f>IF(AND('Mapa final'!#REF!="Muy Alta",'Mapa final'!#REF!="Leve"),CONCATENATE("R9C",'Mapa final'!#REF!),"")</f>
        <v>#REF!</v>
      </c>
      <c r="K14" s="43" t="e">
        <f>IF(AND('Mapa final'!#REF!="Muy Alta",'Mapa final'!#REF!="Leve"),CONCATENATE("R9C",'Mapa final'!#REF!),"")</f>
        <v>#REF!</v>
      </c>
      <c r="L14" s="43" t="e">
        <f>IF(AND('Mapa final'!#REF!="Muy Alta",'Mapa final'!#REF!="Leve"),CONCATENATE("R9C",'Mapa final'!#REF!),"")</f>
        <v>#REF!</v>
      </c>
      <c r="M14" s="43" t="e">
        <f>IF(AND('Mapa final'!#REF!="Muy Alta",'Mapa final'!#REF!="Leve"),CONCATENATE("R9C",'Mapa final'!#REF!),"")</f>
        <v>#REF!</v>
      </c>
      <c r="N14" s="43" t="e">
        <f>IF(AND('Mapa final'!#REF!="Muy Alta",'Mapa final'!#REF!="Leve"),CONCATENATE("R9C",'Mapa final'!#REF!),"")</f>
        <v>#REF!</v>
      </c>
      <c r="O14" s="44" t="e">
        <f>IF(AND('Mapa final'!#REF!="Muy Alta",'Mapa final'!#REF!="Leve"),CONCATENATE("R9C",'Mapa final'!#REF!),"")</f>
        <v>#REF!</v>
      </c>
      <c r="P14" s="42" t="e">
        <f>IF(AND('Mapa final'!#REF!="Muy Alta",'Mapa final'!#REF!="Menor"),CONCATENATE("R9C",'Mapa final'!#REF!),"")</f>
        <v>#REF!</v>
      </c>
      <c r="Q14" s="43" t="e">
        <f>IF(AND('Mapa final'!#REF!="Muy Alta",'Mapa final'!#REF!="Menor"),CONCATENATE("R9C",'Mapa final'!#REF!),"")</f>
        <v>#REF!</v>
      </c>
      <c r="R14" s="43" t="e">
        <f>IF(AND('Mapa final'!#REF!="Muy Alta",'Mapa final'!#REF!="Menor"),CONCATENATE("R9C",'Mapa final'!#REF!),"")</f>
        <v>#REF!</v>
      </c>
      <c r="S14" s="43" t="e">
        <f>IF(AND('Mapa final'!#REF!="Muy Alta",'Mapa final'!#REF!="Menor"),CONCATENATE("R9C",'Mapa final'!#REF!),"")</f>
        <v>#REF!</v>
      </c>
      <c r="T14" s="43" t="e">
        <f>IF(AND('Mapa final'!#REF!="Muy Alta",'Mapa final'!#REF!="Menor"),CONCATENATE("R9C",'Mapa final'!#REF!),"")</f>
        <v>#REF!</v>
      </c>
      <c r="U14" s="44" t="e">
        <f>IF(AND('Mapa final'!#REF!="Muy Alta",'Mapa final'!#REF!="Menor"),CONCATENATE("R9C",'Mapa final'!#REF!),"")</f>
        <v>#REF!</v>
      </c>
      <c r="V14" s="42" t="e">
        <f>IF(AND('Mapa final'!#REF!="Muy Alta",'Mapa final'!#REF!="Moderado"),CONCATENATE("R9C",'Mapa final'!#REF!),"")</f>
        <v>#REF!</v>
      </c>
      <c r="W14" s="43" t="e">
        <f>IF(AND('Mapa final'!#REF!="Muy Alta",'Mapa final'!#REF!="Moderado"),CONCATENATE("R9C",'Mapa final'!#REF!),"")</f>
        <v>#REF!</v>
      </c>
      <c r="X14" s="43" t="e">
        <f>IF(AND('Mapa final'!#REF!="Muy Alta",'Mapa final'!#REF!="Moderado"),CONCATENATE("R9C",'Mapa final'!#REF!),"")</f>
        <v>#REF!</v>
      </c>
      <c r="Y14" s="43" t="e">
        <f>IF(AND('Mapa final'!#REF!="Muy Alta",'Mapa final'!#REF!="Moderado"),CONCATENATE("R9C",'Mapa final'!#REF!),"")</f>
        <v>#REF!</v>
      </c>
      <c r="Z14" s="43" t="e">
        <f>IF(AND('Mapa final'!#REF!="Muy Alta",'Mapa final'!#REF!="Moderado"),CONCATENATE("R9C",'Mapa final'!#REF!),"")</f>
        <v>#REF!</v>
      </c>
      <c r="AA14" s="44" t="e">
        <f>IF(AND('Mapa final'!#REF!="Muy Alta",'Mapa final'!#REF!="Moderado"),CONCATENATE("R9C",'Mapa final'!#REF!),"")</f>
        <v>#REF!</v>
      </c>
      <c r="AB14" s="42" t="e">
        <f>IF(AND('Mapa final'!#REF!="Muy Alta",'Mapa final'!#REF!="Mayor"),CONCATENATE("R9C",'Mapa final'!#REF!),"")</f>
        <v>#REF!</v>
      </c>
      <c r="AC14" s="43" t="e">
        <f>IF(AND('Mapa final'!#REF!="Muy Alta",'Mapa final'!#REF!="Mayor"),CONCATENATE("R9C",'Mapa final'!#REF!),"")</f>
        <v>#REF!</v>
      </c>
      <c r="AD14" s="43" t="e">
        <f>IF(AND('Mapa final'!#REF!="Muy Alta",'Mapa final'!#REF!="Mayor"),CONCATENATE("R9C",'Mapa final'!#REF!),"")</f>
        <v>#REF!</v>
      </c>
      <c r="AE14" s="43" t="e">
        <f>IF(AND('Mapa final'!#REF!="Muy Alta",'Mapa final'!#REF!="Mayor"),CONCATENATE("R9C",'Mapa final'!#REF!),"")</f>
        <v>#REF!</v>
      </c>
      <c r="AF14" s="43" t="e">
        <f>IF(AND('Mapa final'!#REF!="Muy Alta",'Mapa final'!#REF!="Mayor"),CONCATENATE("R9C",'Mapa final'!#REF!),"")</f>
        <v>#REF!</v>
      </c>
      <c r="AG14" s="44" t="e">
        <f>IF(AND('Mapa final'!#REF!="Muy Alta",'Mapa final'!#REF!="Mayor"),CONCATENATE("R9C",'Mapa final'!#REF!),"")</f>
        <v>#REF!</v>
      </c>
      <c r="AH14" s="45" t="e">
        <f>IF(AND('Mapa final'!#REF!="Muy Alta",'Mapa final'!#REF!="Catastrófico"),CONCATENATE("R9C",'Mapa final'!#REF!),"")</f>
        <v>#REF!</v>
      </c>
      <c r="AI14" s="46" t="e">
        <f>IF(AND('Mapa final'!#REF!="Muy Alta",'Mapa final'!#REF!="Catastrófico"),CONCATENATE("R9C",'Mapa final'!#REF!),"")</f>
        <v>#REF!</v>
      </c>
      <c r="AJ14" s="46" t="e">
        <f>IF(AND('Mapa final'!#REF!="Muy Alta",'Mapa final'!#REF!="Catastrófico"),CONCATENATE("R9C",'Mapa final'!#REF!),"")</f>
        <v>#REF!</v>
      </c>
      <c r="AK14" s="46" t="e">
        <f>IF(AND('Mapa final'!#REF!="Muy Alta",'Mapa final'!#REF!="Catastrófico"),CONCATENATE("R9C",'Mapa final'!#REF!),"")</f>
        <v>#REF!</v>
      </c>
      <c r="AL14" s="46" t="e">
        <f>IF(AND('Mapa final'!#REF!="Muy Alta",'Mapa final'!#REF!="Catastrófico"),CONCATENATE("R9C",'Mapa final'!#REF!),"")</f>
        <v>#REF!</v>
      </c>
      <c r="AM14" s="47" t="e">
        <f>IF(AND('Mapa final'!#REF!="Muy Alta",'Mapa final'!#REF!="Catastrófico"),CONCATENATE("R9C",'Mapa final'!#REF!),"")</f>
        <v>#REF!</v>
      </c>
      <c r="AN14" s="35"/>
      <c r="AO14" s="256"/>
      <c r="AP14" s="155"/>
      <c r="AQ14" s="155"/>
      <c r="AR14" s="155"/>
      <c r="AS14" s="155"/>
      <c r="AT14" s="257"/>
    </row>
    <row r="15" spans="2:46" ht="15.75" customHeight="1" x14ac:dyDescent="0.25">
      <c r="B15" s="271"/>
      <c r="C15" s="155"/>
      <c r="D15" s="156"/>
      <c r="E15" s="157"/>
      <c r="F15" s="148"/>
      <c r="G15" s="148"/>
      <c r="H15" s="148"/>
      <c r="I15" s="158"/>
      <c r="J15" s="48" t="e">
        <f>IF(AND('Mapa final'!#REF!="Muy Alta",'Mapa final'!#REF!="Leve"),CONCATENATE("R10C",'Mapa final'!#REF!),"")</f>
        <v>#REF!</v>
      </c>
      <c r="K15" s="49" t="e">
        <f>IF(AND('Mapa final'!#REF!="Muy Alta",'Mapa final'!#REF!="Leve"),CONCATENATE("R10C",'Mapa final'!#REF!),"")</f>
        <v>#REF!</v>
      </c>
      <c r="L15" s="49" t="e">
        <f>IF(AND('Mapa final'!#REF!="Muy Alta",'Mapa final'!#REF!="Leve"),CONCATENATE("R10C",'Mapa final'!#REF!),"")</f>
        <v>#REF!</v>
      </c>
      <c r="M15" s="49" t="e">
        <f>IF(AND('Mapa final'!#REF!="Muy Alta",'Mapa final'!#REF!="Leve"),CONCATENATE("R10C",'Mapa final'!#REF!),"")</f>
        <v>#REF!</v>
      </c>
      <c r="N15" s="49" t="e">
        <f>IF(AND('Mapa final'!#REF!="Muy Alta",'Mapa final'!#REF!="Leve"),CONCATENATE("R10C",'Mapa final'!#REF!),"")</f>
        <v>#REF!</v>
      </c>
      <c r="O15" s="50" t="e">
        <f>IF(AND('Mapa final'!#REF!="Muy Alta",'Mapa final'!#REF!="Leve"),CONCATENATE("R10C",'Mapa final'!#REF!),"")</f>
        <v>#REF!</v>
      </c>
      <c r="P15" s="42" t="e">
        <f>IF(AND('Mapa final'!#REF!="Muy Alta",'Mapa final'!#REF!="Menor"),CONCATENATE("R10C",'Mapa final'!#REF!),"")</f>
        <v>#REF!</v>
      </c>
      <c r="Q15" s="43" t="e">
        <f>IF(AND('Mapa final'!#REF!="Muy Alta",'Mapa final'!#REF!="Menor"),CONCATENATE("R10C",'Mapa final'!#REF!),"")</f>
        <v>#REF!</v>
      </c>
      <c r="R15" s="43" t="e">
        <f>IF(AND('Mapa final'!#REF!="Muy Alta",'Mapa final'!#REF!="Menor"),CONCATENATE("R10C",'Mapa final'!#REF!),"")</f>
        <v>#REF!</v>
      </c>
      <c r="S15" s="43" t="e">
        <f>IF(AND('Mapa final'!#REF!="Muy Alta",'Mapa final'!#REF!="Menor"),CONCATENATE("R10C",'Mapa final'!#REF!),"")</f>
        <v>#REF!</v>
      </c>
      <c r="T15" s="43" t="e">
        <f>IF(AND('Mapa final'!#REF!="Muy Alta",'Mapa final'!#REF!="Menor"),CONCATENATE("R10C",'Mapa final'!#REF!),"")</f>
        <v>#REF!</v>
      </c>
      <c r="U15" s="44" t="e">
        <f>IF(AND('Mapa final'!#REF!="Muy Alta",'Mapa final'!#REF!="Menor"),CONCATENATE("R10C",'Mapa final'!#REF!),"")</f>
        <v>#REF!</v>
      </c>
      <c r="V15" s="48" t="e">
        <f>IF(AND('Mapa final'!#REF!="Muy Alta",'Mapa final'!#REF!="Moderado"),CONCATENATE("R10C",'Mapa final'!#REF!),"")</f>
        <v>#REF!</v>
      </c>
      <c r="W15" s="49" t="e">
        <f>IF(AND('Mapa final'!#REF!="Muy Alta",'Mapa final'!#REF!="Moderado"),CONCATENATE("R10C",'Mapa final'!#REF!),"")</f>
        <v>#REF!</v>
      </c>
      <c r="X15" s="49" t="e">
        <f>IF(AND('Mapa final'!#REF!="Muy Alta",'Mapa final'!#REF!="Moderado"),CONCATENATE("R10C",'Mapa final'!#REF!),"")</f>
        <v>#REF!</v>
      </c>
      <c r="Y15" s="49" t="e">
        <f>IF(AND('Mapa final'!#REF!="Muy Alta",'Mapa final'!#REF!="Moderado"),CONCATENATE("R10C",'Mapa final'!#REF!),"")</f>
        <v>#REF!</v>
      </c>
      <c r="Z15" s="49" t="e">
        <f>IF(AND('Mapa final'!#REF!="Muy Alta",'Mapa final'!#REF!="Moderado"),CONCATENATE("R10C",'Mapa final'!#REF!),"")</f>
        <v>#REF!</v>
      </c>
      <c r="AA15" s="50" t="e">
        <f>IF(AND('Mapa final'!#REF!="Muy Alta",'Mapa final'!#REF!="Moderado"),CONCATENATE("R10C",'Mapa final'!#REF!),"")</f>
        <v>#REF!</v>
      </c>
      <c r="AB15" s="42" t="e">
        <f>IF(AND('Mapa final'!#REF!="Muy Alta",'Mapa final'!#REF!="Mayor"),CONCATENATE("R10C",'Mapa final'!#REF!),"")</f>
        <v>#REF!</v>
      </c>
      <c r="AC15" s="43" t="e">
        <f>IF(AND('Mapa final'!#REF!="Muy Alta",'Mapa final'!#REF!="Mayor"),CONCATENATE("R10C",'Mapa final'!#REF!),"")</f>
        <v>#REF!</v>
      </c>
      <c r="AD15" s="43" t="e">
        <f>IF(AND('Mapa final'!#REF!="Muy Alta",'Mapa final'!#REF!="Mayor"),CONCATENATE("R10C",'Mapa final'!#REF!),"")</f>
        <v>#REF!</v>
      </c>
      <c r="AE15" s="43" t="e">
        <f>IF(AND('Mapa final'!#REF!="Muy Alta",'Mapa final'!#REF!="Mayor"),CONCATENATE("R10C",'Mapa final'!#REF!),"")</f>
        <v>#REF!</v>
      </c>
      <c r="AF15" s="43" t="e">
        <f>IF(AND('Mapa final'!#REF!="Muy Alta",'Mapa final'!#REF!="Mayor"),CONCATENATE("R10C",'Mapa final'!#REF!),"")</f>
        <v>#REF!</v>
      </c>
      <c r="AG15" s="44" t="e">
        <f>IF(AND('Mapa final'!#REF!="Muy Alta",'Mapa final'!#REF!="Mayor"),CONCATENATE("R10C",'Mapa final'!#REF!),"")</f>
        <v>#REF!</v>
      </c>
      <c r="AH15" s="51" t="e">
        <f>IF(AND('Mapa final'!#REF!="Muy Alta",'Mapa final'!#REF!="Catastrófico"),CONCATENATE("R10C",'Mapa final'!#REF!),"")</f>
        <v>#REF!</v>
      </c>
      <c r="AI15" s="52" t="e">
        <f>IF(AND('Mapa final'!#REF!="Muy Alta",'Mapa final'!#REF!="Catastrófico"),CONCATENATE("R10C",'Mapa final'!#REF!),"")</f>
        <v>#REF!</v>
      </c>
      <c r="AJ15" s="52" t="e">
        <f>IF(AND('Mapa final'!#REF!="Muy Alta",'Mapa final'!#REF!="Catastrófico"),CONCATENATE("R10C",'Mapa final'!#REF!),"")</f>
        <v>#REF!</v>
      </c>
      <c r="AK15" s="52" t="e">
        <f>IF(AND('Mapa final'!#REF!="Muy Alta",'Mapa final'!#REF!="Catastrófico"),CONCATENATE("R10C",'Mapa final'!#REF!),"")</f>
        <v>#REF!</v>
      </c>
      <c r="AL15" s="52" t="e">
        <f>IF(AND('Mapa final'!#REF!="Muy Alta",'Mapa final'!#REF!="Catastrófico"),CONCATENATE("R10C",'Mapa final'!#REF!),"")</f>
        <v>#REF!</v>
      </c>
      <c r="AM15" s="53" t="e">
        <f>IF(AND('Mapa final'!#REF!="Muy Alta",'Mapa final'!#REF!="Catastrófico"),CONCATENATE("R10C",'Mapa final'!#REF!),"")</f>
        <v>#REF!</v>
      </c>
      <c r="AN15" s="35"/>
      <c r="AO15" s="258"/>
      <c r="AP15" s="259"/>
      <c r="AQ15" s="259"/>
      <c r="AR15" s="259"/>
      <c r="AS15" s="259"/>
      <c r="AT15" s="260"/>
    </row>
    <row r="16" spans="2:46" ht="15" customHeight="1" x14ac:dyDescent="0.25">
      <c r="B16" s="271"/>
      <c r="C16" s="155"/>
      <c r="D16" s="156"/>
      <c r="E16" s="276" t="s">
        <v>138</v>
      </c>
      <c r="F16" s="146"/>
      <c r="G16" s="146"/>
      <c r="H16" s="146"/>
      <c r="I16" s="146"/>
      <c r="J16" s="54" t="str">
        <f>IF(AND('Mapa final'!$Y$16="Alta",'Mapa final'!$AA$16="Leve"),CONCATENATE("R1C",'Mapa final'!$O$16),"")</f>
        <v/>
      </c>
      <c r="K16" s="55" t="str">
        <f>IF(AND('Mapa final'!$Y$17="Alta",'Mapa final'!$AA$17="Leve"),CONCATENATE("R1C",'Mapa final'!$O$17),"")</f>
        <v/>
      </c>
      <c r="L16" s="55" t="str">
        <f>IF(AND('Mapa final'!$Y$18="Alta",'Mapa final'!$AA$18="Leve"),CONCATENATE("R1C",'Mapa final'!$O$18),"")</f>
        <v/>
      </c>
      <c r="M16" s="55" t="e">
        <f>IF(AND('Mapa final'!#REF!="Alta",'Mapa final'!#REF!="Leve"),CONCATENATE("R1C",'Mapa final'!#REF!),"")</f>
        <v>#REF!</v>
      </c>
      <c r="N16" s="55" t="e">
        <f>IF(AND('Mapa final'!#REF!="Alta",'Mapa final'!#REF!="Leve"),CONCATENATE("R1C",'Mapa final'!#REF!),"")</f>
        <v>#REF!</v>
      </c>
      <c r="O16" s="56" t="e">
        <f>IF(AND('Mapa final'!#REF!="Alta",'Mapa final'!#REF!="Leve"),CONCATENATE("R1C",'Mapa final'!#REF!),"")</f>
        <v>#REF!</v>
      </c>
      <c r="P16" s="54" t="str">
        <f>IF(AND('Mapa final'!$Y$16="Alta",'Mapa final'!$AA$16="Menor"),CONCATENATE("R1C",'Mapa final'!$O$16),"")</f>
        <v/>
      </c>
      <c r="Q16" s="55" t="str">
        <f>IF(AND('Mapa final'!$Y$17="Alta",'Mapa final'!$AA$17="Menor"),CONCATENATE("R1C",'Mapa final'!$O$17),"")</f>
        <v/>
      </c>
      <c r="R16" s="55" t="str">
        <f>IF(AND('Mapa final'!$Y$18="Alta",'Mapa final'!$AA$18="Menor"),CONCATENATE("R1C",'Mapa final'!$O$18),"")</f>
        <v/>
      </c>
      <c r="S16" s="55" t="e">
        <f>IF(AND('Mapa final'!#REF!="Alta",'Mapa final'!#REF!="Menor"),CONCATENATE("R1C",'Mapa final'!#REF!),"")</f>
        <v>#REF!</v>
      </c>
      <c r="T16" s="55" t="e">
        <f>IF(AND('Mapa final'!#REF!="Alta",'Mapa final'!#REF!="Menor"),CONCATENATE("R1C",'Mapa final'!#REF!),"")</f>
        <v>#REF!</v>
      </c>
      <c r="U16" s="56" t="e">
        <f>IF(AND('Mapa final'!#REF!="Alta",'Mapa final'!#REF!="Menor"),CONCATENATE("R1C",'Mapa final'!#REF!),"")</f>
        <v>#REF!</v>
      </c>
      <c r="V16" s="36" t="str">
        <f>IF(AND('Mapa final'!$Y$16="Alta",'Mapa final'!$AA$16="Moderado"),CONCATENATE("R1C",'Mapa final'!$O$16),"")</f>
        <v/>
      </c>
      <c r="W16" s="37" t="str">
        <f>IF(AND('Mapa final'!$Y$17="Alta",'Mapa final'!$AA$17="Moderado"),CONCATENATE("R1C",'Mapa final'!$O$17),"")</f>
        <v/>
      </c>
      <c r="X16" s="37" t="str">
        <f>IF(AND('Mapa final'!$Y$18="Alta",'Mapa final'!$AA$18="Moderado"),CONCATENATE("R1C",'Mapa final'!$O$18),"")</f>
        <v/>
      </c>
      <c r="Y16" s="37" t="e">
        <f>IF(AND('Mapa final'!#REF!="Alta",'Mapa final'!#REF!="Moderado"),CONCATENATE("R1C",'Mapa final'!#REF!),"")</f>
        <v>#REF!</v>
      </c>
      <c r="Z16" s="37" t="e">
        <f>IF(AND('Mapa final'!#REF!="Alta",'Mapa final'!#REF!="Moderado"),CONCATENATE("R1C",'Mapa final'!#REF!),"")</f>
        <v>#REF!</v>
      </c>
      <c r="AA16" s="38" t="e">
        <f>IF(AND('Mapa final'!#REF!="Alta",'Mapa final'!#REF!="Moderado"),CONCATENATE("R1C",'Mapa final'!#REF!),"")</f>
        <v>#REF!</v>
      </c>
      <c r="AB16" s="36" t="str">
        <f>IF(AND('Mapa final'!$Y$16="Alta",'Mapa final'!$AA$16="Mayor"),CONCATENATE("R1C",'Mapa final'!$O$16),"")</f>
        <v/>
      </c>
      <c r="AC16" s="37" t="str">
        <f>IF(AND('Mapa final'!$Y$17="Alta",'Mapa final'!$AA$17="Mayor"),CONCATENATE("R1C",'Mapa final'!$O$17),"")</f>
        <v/>
      </c>
      <c r="AD16" s="37" t="str">
        <f>IF(AND('Mapa final'!$Y$18="Alta",'Mapa final'!$AA$18="Mayor"),CONCATENATE("R1C",'Mapa final'!$O$18),"")</f>
        <v/>
      </c>
      <c r="AE16" s="37" t="e">
        <f>IF(AND('Mapa final'!#REF!="Alta",'Mapa final'!#REF!="Mayor"),CONCATENATE("R1C",'Mapa final'!#REF!),"")</f>
        <v>#REF!</v>
      </c>
      <c r="AF16" s="37" t="e">
        <f>IF(AND('Mapa final'!#REF!="Alta",'Mapa final'!#REF!="Mayor"),CONCATENATE("R1C",'Mapa final'!#REF!),"")</f>
        <v>#REF!</v>
      </c>
      <c r="AG16" s="38" t="e">
        <f>IF(AND('Mapa final'!#REF!="Alta",'Mapa final'!#REF!="Mayor"),CONCATENATE("R1C",'Mapa final'!#REF!),"")</f>
        <v>#REF!</v>
      </c>
      <c r="AH16" s="39" t="str">
        <f>IF(AND('Mapa final'!$Y$16="Alta",'Mapa final'!$AA$16="Catastrófico"),CONCATENATE("R1C",'Mapa final'!$O$16),"")</f>
        <v/>
      </c>
      <c r="AI16" s="40" t="str">
        <f>IF(AND('Mapa final'!$Y$17="Alta",'Mapa final'!$AA$17="Catastrófico"),CONCATENATE("R1C",'Mapa final'!$O$17),"")</f>
        <v/>
      </c>
      <c r="AJ16" s="40" t="str">
        <f>IF(AND('Mapa final'!$Y$18="Alta",'Mapa final'!$AA$18="Catastrófico"),CONCATENATE("R1C",'Mapa final'!$O$18),"")</f>
        <v/>
      </c>
      <c r="AK16" s="40" t="e">
        <f>IF(AND('Mapa final'!#REF!="Alta",'Mapa final'!#REF!="Catastrófico"),CONCATENATE("R1C",'Mapa final'!#REF!),"")</f>
        <v>#REF!</v>
      </c>
      <c r="AL16" s="40" t="e">
        <f>IF(AND('Mapa final'!#REF!="Alta",'Mapa final'!#REF!="Catastrófico"),CONCATENATE("R1C",'Mapa final'!#REF!),"")</f>
        <v>#REF!</v>
      </c>
      <c r="AM16" s="41" t="e">
        <f>IF(AND('Mapa final'!#REF!="Alta",'Mapa final'!#REF!="Catastrófico"),CONCATENATE("R1C",'Mapa final'!#REF!),"")</f>
        <v>#REF!</v>
      </c>
      <c r="AN16" s="35"/>
      <c r="AO16" s="278" t="s">
        <v>139</v>
      </c>
      <c r="AP16" s="254"/>
      <c r="AQ16" s="254"/>
      <c r="AR16" s="254"/>
      <c r="AS16" s="254"/>
      <c r="AT16" s="255"/>
    </row>
    <row r="17" spans="2:46" ht="15" customHeight="1" x14ac:dyDescent="0.25">
      <c r="B17" s="271"/>
      <c r="C17" s="155"/>
      <c r="D17" s="156"/>
      <c r="E17" s="154"/>
      <c r="F17" s="155"/>
      <c r="G17" s="155"/>
      <c r="H17" s="155"/>
      <c r="I17" s="155"/>
      <c r="J17" s="57" t="str">
        <f>IF(AND('Mapa final'!$Y$21="Alta",'Mapa final'!$AA$21="Leve"),CONCATENATE("R2C",'Mapa final'!$O$21),"")</f>
        <v/>
      </c>
      <c r="K17" s="58" t="e">
        <f>IF(AND('Mapa final'!#REF!="Alta",'Mapa final'!#REF!="Leve"),CONCATENATE("R2C",'Mapa final'!#REF!),"")</f>
        <v>#REF!</v>
      </c>
      <c r="L17" s="58" t="e">
        <f>IF(AND('Mapa final'!#REF!="Alta",'Mapa final'!#REF!="Leve"),CONCATENATE("R2C",'Mapa final'!#REF!),"")</f>
        <v>#REF!</v>
      </c>
      <c r="M17" s="58" t="e">
        <f>IF(AND('Mapa final'!#REF!="Alta",'Mapa final'!#REF!="Leve"),CONCATENATE("R2C",'Mapa final'!#REF!),"")</f>
        <v>#REF!</v>
      </c>
      <c r="N17" s="58" t="str">
        <f>IF(AND('Mapa final'!$Y$22="Alta",'Mapa final'!$AA$22="Leve"),CONCATENATE("R2C",'Mapa final'!$O$22),"")</f>
        <v/>
      </c>
      <c r="O17" s="59" t="str">
        <f>IF(AND('Mapa final'!$Y$23="Alta",'Mapa final'!$AA$23="Leve"),CONCATENATE("R2C",'Mapa final'!$O$23),"")</f>
        <v/>
      </c>
      <c r="P17" s="57" t="str">
        <f>IF(AND('Mapa final'!$Y$21="Alta",'Mapa final'!$AA$21="Menor"),CONCATENATE("R2C",'Mapa final'!$O$21),"")</f>
        <v/>
      </c>
      <c r="Q17" s="58" t="e">
        <f>IF(AND('Mapa final'!#REF!="Alta",'Mapa final'!#REF!="Menor"),CONCATENATE("R2C",'Mapa final'!#REF!),"")</f>
        <v>#REF!</v>
      </c>
      <c r="R17" s="58" t="e">
        <f>IF(AND('Mapa final'!#REF!="Alta",'Mapa final'!#REF!="Menor"),CONCATENATE("R2C",'Mapa final'!#REF!),"")</f>
        <v>#REF!</v>
      </c>
      <c r="S17" s="58" t="e">
        <f>IF(AND('Mapa final'!#REF!="Alta",'Mapa final'!#REF!="Menor"),CONCATENATE("R2C",'Mapa final'!#REF!),"")</f>
        <v>#REF!</v>
      </c>
      <c r="T17" s="58" t="str">
        <f>IF(AND('Mapa final'!$Y$22="Alta",'Mapa final'!$AA$22="Menor"),CONCATENATE("R2C",'Mapa final'!$O$22),"")</f>
        <v/>
      </c>
      <c r="U17" s="59" t="str">
        <f>IF(AND('Mapa final'!$Y$23="Alta",'Mapa final'!$AA$23="Menor"),CONCATENATE("R2C",'Mapa final'!$O$23),"")</f>
        <v/>
      </c>
      <c r="V17" s="42" t="str">
        <f>IF(AND('Mapa final'!$Y$21="Alta",'Mapa final'!$AA$21="Moderado"),CONCATENATE("R2C",'Mapa final'!$O$21),"")</f>
        <v/>
      </c>
      <c r="W17" s="43" t="e">
        <f>IF(AND('Mapa final'!#REF!="Alta",'Mapa final'!#REF!="Moderado"),CONCATENATE("R2C",'Mapa final'!#REF!),"")</f>
        <v>#REF!</v>
      </c>
      <c r="X17" s="43" t="e">
        <f>IF(AND('Mapa final'!#REF!="Alta",'Mapa final'!#REF!="Moderado"),CONCATENATE("R2C",'Mapa final'!#REF!),"")</f>
        <v>#REF!</v>
      </c>
      <c r="Y17" s="43" t="e">
        <f>IF(AND('Mapa final'!#REF!="Alta",'Mapa final'!#REF!="Moderado"),CONCATENATE("R2C",'Mapa final'!#REF!),"")</f>
        <v>#REF!</v>
      </c>
      <c r="Z17" s="43" t="str">
        <f>IF(AND('Mapa final'!$Y$22="Alta",'Mapa final'!$AA$22="Moderado"),CONCATENATE("R2C",'Mapa final'!$O$22),"")</f>
        <v/>
      </c>
      <c r="AA17" s="44" t="str">
        <f>IF(AND('Mapa final'!$Y$23="Alta",'Mapa final'!$AA$23="Moderado"),CONCATENATE("R2C",'Mapa final'!$O$23),"")</f>
        <v/>
      </c>
      <c r="AB17" s="42" t="str">
        <f>IF(AND('Mapa final'!$Y$21="Alta",'Mapa final'!$AA$21="Mayor"),CONCATENATE("R2C",'Mapa final'!$O$21),"")</f>
        <v/>
      </c>
      <c r="AC17" s="43" t="e">
        <f>IF(AND('Mapa final'!#REF!="Alta",'Mapa final'!#REF!="Mayor"),CONCATENATE("R2C",'Mapa final'!#REF!),"")</f>
        <v>#REF!</v>
      </c>
      <c r="AD17" s="43" t="e">
        <f>IF(AND('Mapa final'!#REF!="Alta",'Mapa final'!#REF!="Mayor"),CONCATENATE("R2C",'Mapa final'!#REF!),"")</f>
        <v>#REF!</v>
      </c>
      <c r="AE17" s="43" t="e">
        <f>IF(AND('Mapa final'!#REF!="Alta",'Mapa final'!#REF!="Mayor"),CONCATENATE("R2C",'Mapa final'!#REF!),"")</f>
        <v>#REF!</v>
      </c>
      <c r="AF17" s="43" t="str">
        <f>IF(AND('Mapa final'!$Y$22="Alta",'Mapa final'!$AA$22="Mayor"),CONCATENATE("R2C",'Mapa final'!$O$22),"")</f>
        <v/>
      </c>
      <c r="AG17" s="44" t="str">
        <f>IF(AND('Mapa final'!$Y$23="Alta",'Mapa final'!$AA$23="Mayor"),CONCATENATE("R2C",'Mapa final'!$O$23),"")</f>
        <v/>
      </c>
      <c r="AH17" s="45" t="str">
        <f>IF(AND('Mapa final'!$Y$21="Alta",'Mapa final'!$AA$21="Catastrófico"),CONCATENATE("R2C",'Mapa final'!$O$21),"")</f>
        <v/>
      </c>
      <c r="AI17" s="46" t="e">
        <f>IF(AND('Mapa final'!#REF!="Alta",'Mapa final'!#REF!="Catastrófico"),CONCATENATE("R2C",'Mapa final'!#REF!),"")</f>
        <v>#REF!</v>
      </c>
      <c r="AJ17" s="46" t="e">
        <f>IF(AND('Mapa final'!#REF!="Alta",'Mapa final'!#REF!="Catastrófico"),CONCATENATE("R2C",'Mapa final'!#REF!),"")</f>
        <v>#REF!</v>
      </c>
      <c r="AK17" s="46" t="e">
        <f>IF(AND('Mapa final'!#REF!="Alta",'Mapa final'!#REF!="Catastrófico"),CONCATENATE("R2C",'Mapa final'!#REF!),"")</f>
        <v>#REF!</v>
      </c>
      <c r="AL17" s="46" t="str">
        <f>IF(AND('Mapa final'!$Y$22="Alta",'Mapa final'!$AA$22="Catastrófico"),CONCATENATE("R2C",'Mapa final'!$O$22),"")</f>
        <v/>
      </c>
      <c r="AM17" s="47" t="str">
        <f>IF(AND('Mapa final'!$Y$23="Alta",'Mapa final'!$AA$23="Catastrófico"),CONCATENATE("R2C",'Mapa final'!$O$23),"")</f>
        <v/>
      </c>
      <c r="AN17" s="35"/>
      <c r="AO17" s="256"/>
      <c r="AP17" s="155"/>
      <c r="AQ17" s="155"/>
      <c r="AR17" s="155"/>
      <c r="AS17" s="155"/>
      <c r="AT17" s="257"/>
    </row>
    <row r="18" spans="2:46" ht="15" customHeight="1" x14ac:dyDescent="0.25">
      <c r="B18" s="271"/>
      <c r="C18" s="155"/>
      <c r="D18" s="156"/>
      <c r="E18" s="154"/>
      <c r="F18" s="155"/>
      <c r="G18" s="155"/>
      <c r="H18" s="155"/>
      <c r="I18" s="155"/>
      <c r="J18" s="57" t="str">
        <f>IF(AND('Mapa final'!$Y$26="Alta",'Mapa final'!$AA$26="Leve"),CONCATENATE("R3C",'Mapa final'!$O$26),"")</f>
        <v/>
      </c>
      <c r="K18" s="58" t="str">
        <f>IF(AND('Mapa final'!$Y$27="Alta",'Mapa final'!$AA$27="Leve"),CONCATENATE("R3C",'Mapa final'!$O$27),"")</f>
        <v/>
      </c>
      <c r="L18" s="58" t="str">
        <f>IF(AND('Mapa final'!$Y$28="Alta",'Mapa final'!$AA$28="Leve"),CONCATENATE("R3C",'Mapa final'!$O$28),"")</f>
        <v/>
      </c>
      <c r="M18" s="58" t="e">
        <f>IF(AND('Mapa final'!#REF!="Alta",'Mapa final'!#REF!="Leve"),CONCATENATE("R3C",'Mapa final'!#REF!),"")</f>
        <v>#REF!</v>
      </c>
      <c r="N18" s="58" t="e">
        <f>IF(AND('Mapa final'!#REF!="Alta",'Mapa final'!#REF!="Leve"),CONCATENATE("R3C",'Mapa final'!#REF!),"")</f>
        <v>#REF!</v>
      </c>
      <c r="O18" s="59" t="e">
        <f>IF(AND('Mapa final'!#REF!="Alta",'Mapa final'!#REF!="Leve"),CONCATENATE("R3C",'Mapa final'!#REF!),"")</f>
        <v>#REF!</v>
      </c>
      <c r="P18" s="57" t="str">
        <f>IF(AND('Mapa final'!$Y$26="Alta",'Mapa final'!$AA$26="Menor"),CONCATENATE("R3C",'Mapa final'!$O$26),"")</f>
        <v/>
      </c>
      <c r="Q18" s="58" t="str">
        <f>IF(AND('Mapa final'!$Y$27="Alta",'Mapa final'!$AA$27="Menor"),CONCATENATE("R3C",'Mapa final'!$O$27),"")</f>
        <v/>
      </c>
      <c r="R18" s="58" t="str">
        <f>IF(AND('Mapa final'!$Y$28="Alta",'Mapa final'!$AA$28="Menor"),CONCATENATE("R3C",'Mapa final'!$O$28),"")</f>
        <v/>
      </c>
      <c r="S18" s="58" t="e">
        <f>IF(AND('Mapa final'!#REF!="Alta",'Mapa final'!#REF!="Menor"),CONCATENATE("R3C",'Mapa final'!#REF!),"")</f>
        <v>#REF!</v>
      </c>
      <c r="T18" s="58" t="e">
        <f>IF(AND('Mapa final'!#REF!="Alta",'Mapa final'!#REF!="Menor"),CONCATENATE("R3C",'Mapa final'!#REF!),"")</f>
        <v>#REF!</v>
      </c>
      <c r="U18" s="59" t="e">
        <f>IF(AND('Mapa final'!#REF!="Alta",'Mapa final'!#REF!="Menor"),CONCATENATE("R3C",'Mapa final'!#REF!),"")</f>
        <v>#REF!</v>
      </c>
      <c r="V18" s="42" t="str">
        <f>IF(AND('Mapa final'!$Y$26="Alta",'Mapa final'!$AA$26="Moderado"),CONCATENATE("R3C",'Mapa final'!$O$26),"")</f>
        <v/>
      </c>
      <c r="W18" s="43" t="str">
        <f>IF(AND('Mapa final'!$Y$27="Alta",'Mapa final'!$AA$27="Moderado"),CONCATENATE("R3C",'Mapa final'!$O$27),"")</f>
        <v/>
      </c>
      <c r="X18" s="43" t="str">
        <f>IF(AND('Mapa final'!$Y$28="Alta",'Mapa final'!$AA$28="Moderado"),CONCATENATE("R3C",'Mapa final'!$O$28),"")</f>
        <v/>
      </c>
      <c r="Y18" s="43" t="e">
        <f>IF(AND('Mapa final'!#REF!="Alta",'Mapa final'!#REF!="Moderado"),CONCATENATE("R3C",'Mapa final'!#REF!),"")</f>
        <v>#REF!</v>
      </c>
      <c r="Z18" s="43" t="e">
        <f>IF(AND('Mapa final'!#REF!="Alta",'Mapa final'!#REF!="Moderado"),CONCATENATE("R3C",'Mapa final'!#REF!),"")</f>
        <v>#REF!</v>
      </c>
      <c r="AA18" s="44" t="e">
        <f>IF(AND('Mapa final'!#REF!="Alta",'Mapa final'!#REF!="Moderado"),CONCATENATE("R3C",'Mapa final'!#REF!),"")</f>
        <v>#REF!</v>
      </c>
      <c r="AB18" s="42" t="str">
        <f>IF(AND('Mapa final'!$Y$26="Alta",'Mapa final'!$AA$26="Mayor"),CONCATENATE("R3C",'Mapa final'!$O$26),"")</f>
        <v/>
      </c>
      <c r="AC18" s="43" t="str">
        <f>IF(AND('Mapa final'!$Y$27="Alta",'Mapa final'!$AA$27="Mayor"),CONCATENATE("R3C",'Mapa final'!$O$27),"")</f>
        <v/>
      </c>
      <c r="AD18" s="43" t="str">
        <f>IF(AND('Mapa final'!$Y$28="Alta",'Mapa final'!$AA$28="Mayor"),CONCATENATE("R3C",'Mapa final'!$O$28),"")</f>
        <v/>
      </c>
      <c r="AE18" s="43" t="e">
        <f>IF(AND('Mapa final'!#REF!="Alta",'Mapa final'!#REF!="Mayor"),CONCATENATE("R3C",'Mapa final'!#REF!),"")</f>
        <v>#REF!</v>
      </c>
      <c r="AF18" s="43" t="e">
        <f>IF(AND('Mapa final'!#REF!="Alta",'Mapa final'!#REF!="Mayor"),CONCATENATE("R3C",'Mapa final'!#REF!),"")</f>
        <v>#REF!</v>
      </c>
      <c r="AG18" s="44" t="e">
        <f>IF(AND('Mapa final'!#REF!="Alta",'Mapa final'!#REF!="Mayor"),CONCATENATE("R3C",'Mapa final'!#REF!),"")</f>
        <v>#REF!</v>
      </c>
      <c r="AH18" s="45" t="str">
        <f>IF(AND('Mapa final'!$Y$26="Alta",'Mapa final'!$AA$26="Catastrófico"),CONCATENATE("R3C",'Mapa final'!$O$26),"")</f>
        <v/>
      </c>
      <c r="AI18" s="46" t="str">
        <f>IF(AND('Mapa final'!$Y$27="Alta",'Mapa final'!$AA$27="Catastrófico"),CONCATENATE("R3C",'Mapa final'!$O$27),"")</f>
        <v/>
      </c>
      <c r="AJ18" s="46" t="str">
        <f>IF(AND('Mapa final'!$Y$28="Alta",'Mapa final'!$AA$28="Catastrófico"),CONCATENATE("R3C",'Mapa final'!$O$28),"")</f>
        <v/>
      </c>
      <c r="AK18" s="46" t="e">
        <f>IF(AND('Mapa final'!#REF!="Alta",'Mapa final'!#REF!="Catastrófico"),CONCATENATE("R3C",'Mapa final'!#REF!),"")</f>
        <v>#REF!</v>
      </c>
      <c r="AL18" s="46" t="e">
        <f>IF(AND('Mapa final'!#REF!="Alta",'Mapa final'!#REF!="Catastrófico"),CONCATENATE("R3C",'Mapa final'!#REF!),"")</f>
        <v>#REF!</v>
      </c>
      <c r="AM18" s="47" t="e">
        <f>IF(AND('Mapa final'!#REF!="Alta",'Mapa final'!#REF!="Catastrófico"),CONCATENATE("R3C",'Mapa final'!#REF!),"")</f>
        <v>#REF!</v>
      </c>
      <c r="AN18" s="35"/>
      <c r="AO18" s="256"/>
      <c r="AP18" s="155"/>
      <c r="AQ18" s="155"/>
      <c r="AR18" s="155"/>
      <c r="AS18" s="155"/>
      <c r="AT18" s="257"/>
    </row>
    <row r="19" spans="2:46" ht="15" customHeight="1" x14ac:dyDescent="0.25">
      <c r="B19" s="271"/>
      <c r="C19" s="155"/>
      <c r="D19" s="156"/>
      <c r="E19" s="154"/>
      <c r="F19" s="155"/>
      <c r="G19" s="155"/>
      <c r="H19" s="155"/>
      <c r="I19" s="155"/>
      <c r="J19" s="57" t="str">
        <f>IF(AND('Mapa final'!$Y$31="Alta",'Mapa final'!$AA$31="Leve"),CONCATENATE("R4C",'Mapa final'!$O$31),"")</f>
        <v/>
      </c>
      <c r="K19" s="58" t="str">
        <f>IF(AND('Mapa final'!$Y$32="Alta",'Mapa final'!$AA$32="Leve"),CONCATENATE("R4C",'Mapa final'!$O$32),"")</f>
        <v/>
      </c>
      <c r="L19" s="58" t="e">
        <f>IF(AND('Mapa final'!#REF!="Alta",'Mapa final'!#REF!="Leve"),CONCATENATE("R4C",'Mapa final'!#REF!),"")</f>
        <v>#REF!</v>
      </c>
      <c r="M19" s="58" t="str">
        <f>IF(AND('Mapa final'!$Y$33="Alta",'Mapa final'!$AA$33="Leve"),CONCATENATE("R4C",'Mapa final'!$O$33),"")</f>
        <v/>
      </c>
      <c r="N19" s="58" t="e">
        <f>IF(AND('Mapa final'!#REF!="Alta",'Mapa final'!#REF!="Leve"),CONCATENATE("R4C",'Mapa final'!#REF!),"")</f>
        <v>#REF!</v>
      </c>
      <c r="O19" s="59" t="e">
        <f>IF(AND('Mapa final'!#REF!="Alta",'Mapa final'!#REF!="Leve"),CONCATENATE("R4C",'Mapa final'!#REF!),"")</f>
        <v>#REF!</v>
      </c>
      <c r="P19" s="57" t="str">
        <f>IF(AND('Mapa final'!$Y$31="Alta",'Mapa final'!$AA$31="Menor"),CONCATENATE("R4C",'Mapa final'!$O$31),"")</f>
        <v/>
      </c>
      <c r="Q19" s="58" t="str">
        <f>IF(AND('Mapa final'!$Y$32="Alta",'Mapa final'!$AA$32="Menor"),CONCATENATE("R4C",'Mapa final'!$O$32),"")</f>
        <v/>
      </c>
      <c r="R19" s="58" t="e">
        <f>IF(AND('Mapa final'!#REF!="Alta",'Mapa final'!#REF!="Menor"),CONCATENATE("R4C",'Mapa final'!#REF!),"")</f>
        <v>#REF!</v>
      </c>
      <c r="S19" s="58" t="str">
        <f>IF(AND('Mapa final'!$Y$33="Alta",'Mapa final'!$AA$33="Menor"),CONCATENATE("R4C",'Mapa final'!$O$33),"")</f>
        <v/>
      </c>
      <c r="T19" s="58" t="e">
        <f>IF(AND('Mapa final'!#REF!="Alta",'Mapa final'!#REF!="Menor"),CONCATENATE("R4C",'Mapa final'!#REF!),"")</f>
        <v>#REF!</v>
      </c>
      <c r="U19" s="59" t="e">
        <f>IF(AND('Mapa final'!#REF!="Alta",'Mapa final'!#REF!="Menor"),CONCATENATE("R4C",'Mapa final'!#REF!),"")</f>
        <v>#REF!</v>
      </c>
      <c r="V19" s="42" t="str">
        <f>IF(AND('Mapa final'!$Y$31="Alta",'Mapa final'!$AA$31="Moderado"),CONCATENATE("R4C",'Mapa final'!$O$31),"")</f>
        <v/>
      </c>
      <c r="W19" s="43" t="str">
        <f>IF(AND('Mapa final'!$Y$32="Alta",'Mapa final'!$AA$32="Moderado"),CONCATENATE("R4C",'Mapa final'!$O$32),"")</f>
        <v/>
      </c>
      <c r="X19" s="43" t="e">
        <f>IF(AND('Mapa final'!#REF!="Alta",'Mapa final'!#REF!="Moderado"),CONCATENATE("R4C",'Mapa final'!#REF!),"")</f>
        <v>#REF!</v>
      </c>
      <c r="Y19" s="43" t="str">
        <f>IF(AND('Mapa final'!$Y$33="Alta",'Mapa final'!$AA$33="Moderado"),CONCATENATE("R4C",'Mapa final'!$O$33),"")</f>
        <v/>
      </c>
      <c r="Z19" s="43" t="e">
        <f>IF(AND('Mapa final'!#REF!="Alta",'Mapa final'!#REF!="Moderado"),CONCATENATE("R4C",'Mapa final'!#REF!),"")</f>
        <v>#REF!</v>
      </c>
      <c r="AA19" s="44" t="e">
        <f>IF(AND('Mapa final'!#REF!="Alta",'Mapa final'!#REF!="Moderado"),CONCATENATE("R4C",'Mapa final'!#REF!),"")</f>
        <v>#REF!</v>
      </c>
      <c r="AB19" s="42" t="str">
        <f>IF(AND('Mapa final'!$Y$31="Alta",'Mapa final'!$AA$31="Mayor"),CONCATENATE("R4C",'Mapa final'!$O$31),"")</f>
        <v/>
      </c>
      <c r="AC19" s="43" t="str">
        <f>IF(AND('Mapa final'!$Y$32="Alta",'Mapa final'!$AA$32="Mayor"),CONCATENATE("R4C",'Mapa final'!$O$32),"")</f>
        <v/>
      </c>
      <c r="AD19" s="43" t="e">
        <f>IF(AND('Mapa final'!#REF!="Alta",'Mapa final'!#REF!="Mayor"),CONCATENATE("R4C",'Mapa final'!#REF!),"")</f>
        <v>#REF!</v>
      </c>
      <c r="AE19" s="43" t="str">
        <f>IF(AND('Mapa final'!$Y$33="Alta",'Mapa final'!$AA$33="Mayor"),CONCATENATE("R4C",'Mapa final'!$O$33),"")</f>
        <v/>
      </c>
      <c r="AF19" s="43" t="e">
        <f>IF(AND('Mapa final'!#REF!="Alta",'Mapa final'!#REF!="Mayor"),CONCATENATE("R4C",'Mapa final'!#REF!),"")</f>
        <v>#REF!</v>
      </c>
      <c r="AG19" s="44" t="e">
        <f>IF(AND('Mapa final'!#REF!="Alta",'Mapa final'!#REF!="Mayor"),CONCATENATE("R4C",'Mapa final'!#REF!),"")</f>
        <v>#REF!</v>
      </c>
      <c r="AH19" s="45" t="str">
        <f>IF(AND('Mapa final'!$Y$31="Alta",'Mapa final'!$AA$31="Catastrófico"),CONCATENATE("R4C",'Mapa final'!$O$31),"")</f>
        <v/>
      </c>
      <c r="AI19" s="46" t="str">
        <f>IF(AND('Mapa final'!$Y$32="Alta",'Mapa final'!$AA$32="Catastrófico"),CONCATENATE("R4C",'Mapa final'!$O$32),"")</f>
        <v/>
      </c>
      <c r="AJ19" s="46" t="e">
        <f>IF(AND('Mapa final'!#REF!="Alta",'Mapa final'!#REF!="Catastrófico"),CONCATENATE("R4C",'Mapa final'!#REF!),"")</f>
        <v>#REF!</v>
      </c>
      <c r="AK19" s="46" t="str">
        <f>IF(AND('Mapa final'!$Y$33="Alta",'Mapa final'!$AA$33="Catastrófico"),CONCATENATE("R4C",'Mapa final'!$O$33),"")</f>
        <v/>
      </c>
      <c r="AL19" s="46" t="e">
        <f>IF(AND('Mapa final'!#REF!="Alta",'Mapa final'!#REF!="Catastrófico"),CONCATENATE("R4C",'Mapa final'!#REF!),"")</f>
        <v>#REF!</v>
      </c>
      <c r="AM19" s="47" t="e">
        <f>IF(AND('Mapa final'!#REF!="Alta",'Mapa final'!#REF!="Catastrófico"),CONCATENATE("R4C",'Mapa final'!#REF!),"")</f>
        <v>#REF!</v>
      </c>
      <c r="AN19" s="35"/>
      <c r="AO19" s="256"/>
      <c r="AP19" s="155"/>
      <c r="AQ19" s="155"/>
      <c r="AR19" s="155"/>
      <c r="AS19" s="155"/>
      <c r="AT19" s="257"/>
    </row>
    <row r="20" spans="2:46" ht="15" customHeight="1" x14ac:dyDescent="0.25">
      <c r="B20" s="271"/>
      <c r="C20" s="155"/>
      <c r="D20" s="156"/>
      <c r="E20" s="154"/>
      <c r="F20" s="155"/>
      <c r="G20" s="155"/>
      <c r="H20" s="155"/>
      <c r="I20" s="155"/>
      <c r="J20" s="57" t="str">
        <f>IF(AND('Mapa final'!$Y$36="Alta",'Mapa final'!$AA$36="Leve"),CONCATENATE("R5C",'Mapa final'!$O$36),"")</f>
        <v/>
      </c>
      <c r="K20" s="58" t="str">
        <f>IF(AND('Mapa final'!$Y$37="Alta",'Mapa final'!$AA$37="Leve"),CONCATENATE("R5C",'Mapa final'!$O$37),"")</f>
        <v/>
      </c>
      <c r="L20" s="58" t="str">
        <f>IF(AND('Mapa final'!$Y$38="Alta",'Mapa final'!$AA$38="Leve"),CONCATENATE("R5C",'Mapa final'!$O$38),"")</f>
        <v/>
      </c>
      <c r="M20" s="58" t="e">
        <f>IF(AND('Mapa final'!#REF!="Alta",'Mapa final'!#REF!="Leve"),CONCATENATE("R5C",'Mapa final'!#REF!),"")</f>
        <v>#REF!</v>
      </c>
      <c r="N20" s="58" t="e">
        <f>IF(AND('Mapa final'!#REF!="Alta",'Mapa final'!#REF!="Leve"),CONCATENATE("R5C",'Mapa final'!#REF!),"")</f>
        <v>#REF!</v>
      </c>
      <c r="O20" s="59" t="e">
        <f>IF(AND('Mapa final'!#REF!="Alta",'Mapa final'!#REF!="Leve"),CONCATENATE("R5C",'Mapa final'!#REF!),"")</f>
        <v>#REF!</v>
      </c>
      <c r="P20" s="57" t="str">
        <f>IF(AND('Mapa final'!$Y$36="Alta",'Mapa final'!$AA$36="Menor"),CONCATENATE("R5C",'Mapa final'!$O$36),"")</f>
        <v/>
      </c>
      <c r="Q20" s="58" t="str">
        <f>IF(AND('Mapa final'!$Y$37="Alta",'Mapa final'!$AA$37="Menor"),CONCATENATE("R5C",'Mapa final'!$O$37),"")</f>
        <v/>
      </c>
      <c r="R20" s="58" t="str">
        <f>IF(AND('Mapa final'!$Y$38="Alta",'Mapa final'!$AA$38="Menor"),CONCATENATE("R5C",'Mapa final'!$O$38),"")</f>
        <v/>
      </c>
      <c r="S20" s="58" t="e">
        <f>IF(AND('Mapa final'!#REF!="Alta",'Mapa final'!#REF!="Menor"),CONCATENATE("R5C",'Mapa final'!#REF!),"")</f>
        <v>#REF!</v>
      </c>
      <c r="T20" s="58" t="e">
        <f>IF(AND('Mapa final'!#REF!="Alta",'Mapa final'!#REF!="Menor"),CONCATENATE("R5C",'Mapa final'!#REF!),"")</f>
        <v>#REF!</v>
      </c>
      <c r="U20" s="59" t="e">
        <f>IF(AND('Mapa final'!#REF!="Alta",'Mapa final'!#REF!="Menor"),CONCATENATE("R5C",'Mapa final'!#REF!),"")</f>
        <v>#REF!</v>
      </c>
      <c r="V20" s="42" t="str">
        <f>IF(AND('Mapa final'!$Y$36="Alta",'Mapa final'!$AA$36="Moderado"),CONCATENATE("R5C",'Mapa final'!$O$36),"")</f>
        <v/>
      </c>
      <c r="W20" s="43" t="str">
        <f>IF(AND('Mapa final'!$Y$37="Alta",'Mapa final'!$AA$37="Moderado"),CONCATENATE("R5C",'Mapa final'!$O$37),"")</f>
        <v/>
      </c>
      <c r="X20" s="43" t="str">
        <f>IF(AND('Mapa final'!$Y$38="Alta",'Mapa final'!$AA$38="Moderado"),CONCATENATE("R5C",'Mapa final'!$O$38),"")</f>
        <v/>
      </c>
      <c r="Y20" s="43" t="e">
        <f>IF(AND('Mapa final'!#REF!="Alta",'Mapa final'!#REF!="Moderado"),CONCATENATE("R5C",'Mapa final'!#REF!),"")</f>
        <v>#REF!</v>
      </c>
      <c r="Z20" s="43" t="e">
        <f>IF(AND('Mapa final'!#REF!="Alta",'Mapa final'!#REF!="Moderado"),CONCATENATE("R5C",'Mapa final'!#REF!),"")</f>
        <v>#REF!</v>
      </c>
      <c r="AA20" s="44" t="e">
        <f>IF(AND('Mapa final'!#REF!="Alta",'Mapa final'!#REF!="Moderado"),CONCATENATE("R5C",'Mapa final'!#REF!),"")</f>
        <v>#REF!</v>
      </c>
      <c r="AB20" s="42" t="str">
        <f>IF(AND('Mapa final'!$Y$36="Alta",'Mapa final'!$AA$36="Mayor"),CONCATENATE("R5C",'Mapa final'!$O$36),"")</f>
        <v/>
      </c>
      <c r="AC20" s="43" t="str">
        <f>IF(AND('Mapa final'!$Y$37="Alta",'Mapa final'!$AA$37="Mayor"),CONCATENATE("R5C",'Mapa final'!$O$37),"")</f>
        <v/>
      </c>
      <c r="AD20" s="43" t="str">
        <f>IF(AND('Mapa final'!$Y$38="Alta",'Mapa final'!$AA$38="Mayor"),CONCATENATE("R5C",'Mapa final'!$O$38),"")</f>
        <v/>
      </c>
      <c r="AE20" s="43" t="e">
        <f>IF(AND('Mapa final'!#REF!="Alta",'Mapa final'!#REF!="Mayor"),CONCATENATE("R5C",'Mapa final'!#REF!),"")</f>
        <v>#REF!</v>
      </c>
      <c r="AF20" s="43" t="e">
        <f>IF(AND('Mapa final'!#REF!="Alta",'Mapa final'!#REF!="Mayor"),CONCATENATE("R5C",'Mapa final'!#REF!),"")</f>
        <v>#REF!</v>
      </c>
      <c r="AG20" s="44" t="e">
        <f>IF(AND('Mapa final'!#REF!="Alta",'Mapa final'!#REF!="Mayor"),CONCATENATE("R5C",'Mapa final'!#REF!),"")</f>
        <v>#REF!</v>
      </c>
      <c r="AH20" s="45" t="str">
        <f>IF(AND('Mapa final'!$Y$36="Alta",'Mapa final'!$AA$36="Catastrófico"),CONCATENATE("R5C",'Mapa final'!$O$36),"")</f>
        <v/>
      </c>
      <c r="AI20" s="46" t="str">
        <f>IF(AND('Mapa final'!$Y$37="Alta",'Mapa final'!$AA$37="Catastrófico"),CONCATENATE("R5C",'Mapa final'!$O$37),"")</f>
        <v/>
      </c>
      <c r="AJ20" s="46" t="str">
        <f>IF(AND('Mapa final'!$Y$38="Alta",'Mapa final'!$AA$38="Catastrófico"),CONCATENATE("R5C",'Mapa final'!$O$38),"")</f>
        <v/>
      </c>
      <c r="AK20" s="46" t="e">
        <f>IF(AND('Mapa final'!#REF!="Alta",'Mapa final'!#REF!="Catastrófico"),CONCATENATE("R5C",'Mapa final'!#REF!),"")</f>
        <v>#REF!</v>
      </c>
      <c r="AL20" s="46" t="e">
        <f>IF(AND('Mapa final'!#REF!="Alta",'Mapa final'!#REF!="Catastrófico"),CONCATENATE("R5C",'Mapa final'!#REF!),"")</f>
        <v>#REF!</v>
      </c>
      <c r="AM20" s="47" t="e">
        <f>IF(AND('Mapa final'!#REF!="Alta",'Mapa final'!#REF!="Catastrófico"),CONCATENATE("R5C",'Mapa final'!#REF!),"")</f>
        <v>#REF!</v>
      </c>
      <c r="AN20" s="35"/>
      <c r="AO20" s="256"/>
      <c r="AP20" s="155"/>
      <c r="AQ20" s="155"/>
      <c r="AR20" s="155"/>
      <c r="AS20" s="155"/>
      <c r="AT20" s="257"/>
    </row>
    <row r="21" spans="2:46" ht="15" customHeight="1" x14ac:dyDescent="0.25">
      <c r="B21" s="271"/>
      <c r="C21" s="155"/>
      <c r="D21" s="156"/>
      <c r="E21" s="154"/>
      <c r="F21" s="155"/>
      <c r="G21" s="155"/>
      <c r="H21" s="155"/>
      <c r="I21" s="155"/>
      <c r="J21" s="57" t="str">
        <f>IF(AND('Mapa final'!$Y$41="Alta",'Mapa final'!$AA$41="Leve"),CONCATENATE("R6C",'Mapa final'!$O$41),"")</f>
        <v/>
      </c>
      <c r="K21" s="58" t="str">
        <f>IF(AND('Mapa final'!$Y$42="Alta",'Mapa final'!$AA$42="Leve"),CONCATENATE("R6C",'Mapa final'!$O$42),"")</f>
        <v/>
      </c>
      <c r="L21" s="58" t="str">
        <f>IF(AND('Mapa final'!$Y$43="Alta",'Mapa final'!$AA$43="Leve"),CONCATENATE("R6C",'Mapa final'!$O$43),"")</f>
        <v/>
      </c>
      <c r="M21" s="58" t="e">
        <f>IF(AND('Mapa final'!#REF!="Alta",'Mapa final'!#REF!="Leve"),CONCATENATE("R6C",'Mapa final'!#REF!),"")</f>
        <v>#REF!</v>
      </c>
      <c r="N21" s="58" t="e">
        <f>IF(AND('Mapa final'!#REF!="Alta",'Mapa final'!#REF!="Leve"),CONCATENATE("R6C",'Mapa final'!#REF!),"")</f>
        <v>#REF!</v>
      </c>
      <c r="O21" s="59" t="e">
        <f>IF(AND('Mapa final'!#REF!="Alta",'Mapa final'!#REF!="Leve"),CONCATENATE("R6C",'Mapa final'!#REF!),"")</f>
        <v>#REF!</v>
      </c>
      <c r="P21" s="57" t="str">
        <f>IF(AND('Mapa final'!$Y$41="Alta",'Mapa final'!$AA$41="Menor"),CONCATENATE("R6C",'Mapa final'!$O$41),"")</f>
        <v/>
      </c>
      <c r="Q21" s="58" t="str">
        <f>IF(AND('Mapa final'!$Y$42="Alta",'Mapa final'!$AA$42="Menor"),CONCATENATE("R6C",'Mapa final'!$O$42),"")</f>
        <v/>
      </c>
      <c r="R21" s="58" t="str">
        <f>IF(AND('Mapa final'!$Y$43="Alta",'Mapa final'!$AA$43="Menor"),CONCATENATE("R6C",'Mapa final'!$O$43),"")</f>
        <v/>
      </c>
      <c r="S21" s="58" t="e">
        <f>IF(AND('Mapa final'!#REF!="Alta",'Mapa final'!#REF!="Menor"),CONCATENATE("R6C",'Mapa final'!#REF!),"")</f>
        <v>#REF!</v>
      </c>
      <c r="T21" s="58" t="e">
        <f>IF(AND('Mapa final'!#REF!="Alta",'Mapa final'!#REF!="Menor"),CONCATENATE("R6C",'Mapa final'!#REF!),"")</f>
        <v>#REF!</v>
      </c>
      <c r="U21" s="59" t="e">
        <f>IF(AND('Mapa final'!#REF!="Alta",'Mapa final'!#REF!="Menor"),CONCATENATE("R6C",'Mapa final'!#REF!),"")</f>
        <v>#REF!</v>
      </c>
      <c r="V21" s="42" t="str">
        <f>IF(AND('Mapa final'!$Y$41="Alta",'Mapa final'!$AA$41="Moderado"),CONCATENATE("R6C",'Mapa final'!$O$41),"")</f>
        <v/>
      </c>
      <c r="W21" s="43" t="str">
        <f>IF(AND('Mapa final'!$Y$42="Alta",'Mapa final'!$AA$42="Moderado"),CONCATENATE("R6C",'Mapa final'!$O$42),"")</f>
        <v/>
      </c>
      <c r="X21" s="43" t="str">
        <f>IF(AND('Mapa final'!$Y$43="Alta",'Mapa final'!$AA$43="Moderado"),CONCATENATE("R6C",'Mapa final'!$O$43),"")</f>
        <v/>
      </c>
      <c r="Y21" s="43" t="e">
        <f>IF(AND('Mapa final'!#REF!="Alta",'Mapa final'!#REF!="Moderado"),CONCATENATE("R6C",'Mapa final'!#REF!),"")</f>
        <v>#REF!</v>
      </c>
      <c r="Z21" s="43" t="e">
        <f>IF(AND('Mapa final'!#REF!="Alta",'Mapa final'!#REF!="Moderado"),CONCATENATE("R6C",'Mapa final'!#REF!),"")</f>
        <v>#REF!</v>
      </c>
      <c r="AA21" s="44" t="e">
        <f>IF(AND('Mapa final'!#REF!="Alta",'Mapa final'!#REF!="Moderado"),CONCATENATE("R6C",'Mapa final'!#REF!),"")</f>
        <v>#REF!</v>
      </c>
      <c r="AB21" s="42" t="str">
        <f>IF(AND('Mapa final'!$Y$41="Alta",'Mapa final'!$AA$41="Mayor"),CONCATENATE("R6C",'Mapa final'!$O$41),"")</f>
        <v/>
      </c>
      <c r="AC21" s="43" t="str">
        <f>IF(AND('Mapa final'!$Y$42="Alta",'Mapa final'!$AA$42="Mayor"),CONCATENATE("R6C",'Mapa final'!$O$42),"")</f>
        <v/>
      </c>
      <c r="AD21" s="43" t="str">
        <f>IF(AND('Mapa final'!$Y$43="Alta",'Mapa final'!$AA$43="Mayor"),CONCATENATE("R6C",'Mapa final'!$O$43),"")</f>
        <v/>
      </c>
      <c r="AE21" s="43" t="e">
        <f>IF(AND('Mapa final'!#REF!="Alta",'Mapa final'!#REF!="Mayor"),CONCATENATE("R6C",'Mapa final'!#REF!),"")</f>
        <v>#REF!</v>
      </c>
      <c r="AF21" s="43" t="e">
        <f>IF(AND('Mapa final'!#REF!="Alta",'Mapa final'!#REF!="Mayor"),CONCATENATE("R6C",'Mapa final'!#REF!),"")</f>
        <v>#REF!</v>
      </c>
      <c r="AG21" s="44" t="e">
        <f>IF(AND('Mapa final'!#REF!="Alta",'Mapa final'!#REF!="Mayor"),CONCATENATE("R6C",'Mapa final'!#REF!),"")</f>
        <v>#REF!</v>
      </c>
      <c r="AH21" s="45" t="str">
        <f>IF(AND('Mapa final'!$Y$41="Alta",'Mapa final'!$AA$41="Catastrófico"),CONCATENATE("R6C",'Mapa final'!$O$41),"")</f>
        <v/>
      </c>
      <c r="AI21" s="46" t="str">
        <f>IF(AND('Mapa final'!$Y$42="Alta",'Mapa final'!$AA$42="Catastrófico"),CONCATENATE("R6C",'Mapa final'!$O$42),"")</f>
        <v/>
      </c>
      <c r="AJ21" s="46" t="str">
        <f>IF(AND('Mapa final'!$Y$43="Alta",'Mapa final'!$AA$43="Catastrófico"),CONCATENATE("R6C",'Mapa final'!$O$43),"")</f>
        <v/>
      </c>
      <c r="AK21" s="46" t="e">
        <f>IF(AND('Mapa final'!#REF!="Alta",'Mapa final'!#REF!="Catastrófico"),CONCATENATE("R6C",'Mapa final'!#REF!),"")</f>
        <v>#REF!</v>
      </c>
      <c r="AL21" s="46" t="e">
        <f>IF(AND('Mapa final'!#REF!="Alta",'Mapa final'!#REF!="Catastrófico"),CONCATENATE("R6C",'Mapa final'!#REF!),"")</f>
        <v>#REF!</v>
      </c>
      <c r="AM21" s="47" t="e">
        <f>IF(AND('Mapa final'!#REF!="Alta",'Mapa final'!#REF!="Catastrófico"),CONCATENATE("R6C",'Mapa final'!#REF!),"")</f>
        <v>#REF!</v>
      </c>
      <c r="AN21" s="35"/>
      <c r="AO21" s="256"/>
      <c r="AP21" s="155"/>
      <c r="AQ21" s="155"/>
      <c r="AR21" s="155"/>
      <c r="AS21" s="155"/>
      <c r="AT21" s="257"/>
    </row>
    <row r="22" spans="2:46" ht="15" customHeight="1" x14ac:dyDescent="0.25">
      <c r="B22" s="271"/>
      <c r="C22" s="155"/>
      <c r="D22" s="156"/>
      <c r="E22" s="154"/>
      <c r="F22" s="155"/>
      <c r="G22" s="155"/>
      <c r="H22" s="155"/>
      <c r="I22" s="155"/>
      <c r="J22" s="57" t="e">
        <f>IF(AND('Mapa final'!#REF!="Alta",'Mapa final'!#REF!="Leve"),CONCATENATE("R7C",'Mapa final'!#REF!),"")</f>
        <v>#REF!</v>
      </c>
      <c r="K22" s="58" t="e">
        <f>IF(AND('Mapa final'!#REF!="Alta",'Mapa final'!#REF!="Leve"),CONCATENATE("R7C",'Mapa final'!#REF!),"")</f>
        <v>#REF!</v>
      </c>
      <c r="L22" s="58" t="e">
        <f>IF(AND('Mapa final'!#REF!="Alta",'Mapa final'!#REF!="Leve"),CONCATENATE("R7C",'Mapa final'!#REF!),"")</f>
        <v>#REF!</v>
      </c>
      <c r="M22" s="58" t="e">
        <f>IF(AND('Mapa final'!#REF!="Alta",'Mapa final'!#REF!="Leve"),CONCATENATE("R7C",'Mapa final'!#REF!),"")</f>
        <v>#REF!</v>
      </c>
      <c r="N22" s="58" t="e">
        <f>IF(AND('Mapa final'!#REF!="Alta",'Mapa final'!#REF!="Leve"),CONCATENATE("R7C",'Mapa final'!#REF!),"")</f>
        <v>#REF!</v>
      </c>
      <c r="O22" s="59" t="e">
        <f>IF(AND('Mapa final'!#REF!="Alta",'Mapa final'!#REF!="Leve"),CONCATENATE("R7C",'Mapa final'!#REF!),"")</f>
        <v>#REF!</v>
      </c>
      <c r="P22" s="57" t="e">
        <f>IF(AND('Mapa final'!#REF!="Alta",'Mapa final'!#REF!="Menor"),CONCATENATE("R7C",'Mapa final'!#REF!),"")</f>
        <v>#REF!</v>
      </c>
      <c r="Q22" s="58" t="e">
        <f>IF(AND('Mapa final'!#REF!="Alta",'Mapa final'!#REF!="Menor"),CONCATENATE("R7C",'Mapa final'!#REF!),"")</f>
        <v>#REF!</v>
      </c>
      <c r="R22" s="58" t="e">
        <f>IF(AND('Mapa final'!#REF!="Alta",'Mapa final'!#REF!="Menor"),CONCATENATE("R7C",'Mapa final'!#REF!),"")</f>
        <v>#REF!</v>
      </c>
      <c r="S22" s="58" t="e">
        <f>IF(AND('Mapa final'!#REF!="Alta",'Mapa final'!#REF!="Menor"),CONCATENATE("R7C",'Mapa final'!#REF!),"")</f>
        <v>#REF!</v>
      </c>
      <c r="T22" s="58" t="e">
        <f>IF(AND('Mapa final'!#REF!="Alta",'Mapa final'!#REF!="Menor"),CONCATENATE("R7C",'Mapa final'!#REF!),"")</f>
        <v>#REF!</v>
      </c>
      <c r="U22" s="59" t="e">
        <f>IF(AND('Mapa final'!#REF!="Alta",'Mapa final'!#REF!="Menor"),CONCATENATE("R7C",'Mapa final'!#REF!),"")</f>
        <v>#REF!</v>
      </c>
      <c r="V22" s="42" t="e">
        <f>IF(AND('Mapa final'!#REF!="Alta",'Mapa final'!#REF!="Moderado"),CONCATENATE("R7C",'Mapa final'!#REF!),"")</f>
        <v>#REF!</v>
      </c>
      <c r="W22" s="43" t="e">
        <f>IF(AND('Mapa final'!#REF!="Alta",'Mapa final'!#REF!="Moderado"),CONCATENATE("R7C",'Mapa final'!#REF!),"")</f>
        <v>#REF!</v>
      </c>
      <c r="X22" s="43" t="e">
        <f>IF(AND('Mapa final'!#REF!="Alta",'Mapa final'!#REF!="Moderado"),CONCATENATE("R7C",'Mapa final'!#REF!),"")</f>
        <v>#REF!</v>
      </c>
      <c r="Y22" s="43" t="e">
        <f>IF(AND('Mapa final'!#REF!="Alta",'Mapa final'!#REF!="Moderado"),CONCATENATE("R7C",'Mapa final'!#REF!),"")</f>
        <v>#REF!</v>
      </c>
      <c r="Z22" s="43" t="e">
        <f>IF(AND('Mapa final'!#REF!="Alta",'Mapa final'!#REF!="Moderado"),CONCATENATE("R7C",'Mapa final'!#REF!),"")</f>
        <v>#REF!</v>
      </c>
      <c r="AA22" s="44" t="e">
        <f>IF(AND('Mapa final'!#REF!="Alta",'Mapa final'!#REF!="Moderado"),CONCATENATE("R7C",'Mapa final'!#REF!),"")</f>
        <v>#REF!</v>
      </c>
      <c r="AB22" s="42" t="e">
        <f>IF(AND('Mapa final'!#REF!="Alta",'Mapa final'!#REF!="Mayor"),CONCATENATE("R7C",'Mapa final'!#REF!),"")</f>
        <v>#REF!</v>
      </c>
      <c r="AC22" s="43" t="e">
        <f>IF(AND('Mapa final'!#REF!="Alta",'Mapa final'!#REF!="Mayor"),CONCATENATE("R7C",'Mapa final'!#REF!),"")</f>
        <v>#REF!</v>
      </c>
      <c r="AD22" s="43" t="e">
        <f>IF(AND('Mapa final'!#REF!="Alta",'Mapa final'!#REF!="Mayor"),CONCATENATE("R7C",'Mapa final'!#REF!),"")</f>
        <v>#REF!</v>
      </c>
      <c r="AE22" s="43" t="e">
        <f>IF(AND('Mapa final'!#REF!="Alta",'Mapa final'!#REF!="Mayor"),CONCATENATE("R7C",'Mapa final'!#REF!),"")</f>
        <v>#REF!</v>
      </c>
      <c r="AF22" s="43" t="e">
        <f>IF(AND('Mapa final'!#REF!="Alta",'Mapa final'!#REF!="Mayor"),CONCATENATE("R7C",'Mapa final'!#REF!),"")</f>
        <v>#REF!</v>
      </c>
      <c r="AG22" s="44" t="e">
        <f>IF(AND('Mapa final'!#REF!="Alta",'Mapa final'!#REF!="Mayor"),CONCATENATE("R7C",'Mapa final'!#REF!),"")</f>
        <v>#REF!</v>
      </c>
      <c r="AH22" s="45" t="e">
        <f>IF(AND('Mapa final'!#REF!="Alta",'Mapa final'!#REF!="Catastrófico"),CONCATENATE("R7C",'Mapa final'!#REF!),"")</f>
        <v>#REF!</v>
      </c>
      <c r="AI22" s="46" t="e">
        <f>IF(AND('Mapa final'!#REF!="Alta",'Mapa final'!#REF!="Catastrófico"),CONCATENATE("R7C",'Mapa final'!#REF!),"")</f>
        <v>#REF!</v>
      </c>
      <c r="AJ22" s="46" t="e">
        <f>IF(AND('Mapa final'!#REF!="Alta",'Mapa final'!#REF!="Catastrófico"),CONCATENATE("R7C",'Mapa final'!#REF!),"")</f>
        <v>#REF!</v>
      </c>
      <c r="AK22" s="46" t="e">
        <f>IF(AND('Mapa final'!#REF!="Alta",'Mapa final'!#REF!="Catastrófico"),CONCATENATE("R7C",'Mapa final'!#REF!),"")</f>
        <v>#REF!</v>
      </c>
      <c r="AL22" s="46" t="e">
        <f>IF(AND('Mapa final'!#REF!="Alta",'Mapa final'!#REF!="Catastrófico"),CONCATENATE("R7C",'Mapa final'!#REF!),"")</f>
        <v>#REF!</v>
      </c>
      <c r="AM22" s="47" t="e">
        <f>IF(AND('Mapa final'!#REF!="Alta",'Mapa final'!#REF!="Catastrófico"),CONCATENATE("R7C",'Mapa final'!#REF!),"")</f>
        <v>#REF!</v>
      </c>
      <c r="AN22" s="35"/>
      <c r="AO22" s="256"/>
      <c r="AP22" s="155"/>
      <c r="AQ22" s="155"/>
      <c r="AR22" s="155"/>
      <c r="AS22" s="155"/>
      <c r="AT22" s="257"/>
    </row>
    <row r="23" spans="2:46" ht="15" customHeight="1" x14ac:dyDescent="0.25">
      <c r="B23" s="271"/>
      <c r="C23" s="155"/>
      <c r="D23" s="156"/>
      <c r="E23" s="154"/>
      <c r="F23" s="155"/>
      <c r="G23" s="155"/>
      <c r="H23" s="155"/>
      <c r="I23" s="155"/>
      <c r="J23" s="57" t="e">
        <f>IF(AND('Mapa final'!#REF!="Alta",'Mapa final'!#REF!="Leve"),CONCATENATE("R8C",'Mapa final'!#REF!),"")</f>
        <v>#REF!</v>
      </c>
      <c r="K23" s="58" t="e">
        <f>IF(AND('Mapa final'!#REF!="Alta",'Mapa final'!#REF!="Leve"),CONCATENATE("R8C",'Mapa final'!#REF!),"")</f>
        <v>#REF!</v>
      </c>
      <c r="L23" s="58" t="e">
        <f>IF(AND('Mapa final'!#REF!="Alta",'Mapa final'!#REF!="Leve"),CONCATENATE("R8C",'Mapa final'!#REF!),"")</f>
        <v>#REF!</v>
      </c>
      <c r="M23" s="58" t="e">
        <f>IF(AND('Mapa final'!#REF!="Alta",'Mapa final'!#REF!="Leve"),CONCATENATE("R8C",'Mapa final'!#REF!),"")</f>
        <v>#REF!</v>
      </c>
      <c r="N23" s="58" t="e">
        <f>IF(AND('Mapa final'!#REF!="Alta",'Mapa final'!#REF!="Leve"),CONCATENATE("R8C",'Mapa final'!#REF!),"")</f>
        <v>#REF!</v>
      </c>
      <c r="O23" s="59" t="e">
        <f>IF(AND('Mapa final'!#REF!="Alta",'Mapa final'!#REF!="Leve"),CONCATENATE("R8C",'Mapa final'!#REF!),"")</f>
        <v>#REF!</v>
      </c>
      <c r="P23" s="57" t="e">
        <f>IF(AND('Mapa final'!#REF!="Alta",'Mapa final'!#REF!="Menor"),CONCATENATE("R8C",'Mapa final'!#REF!),"")</f>
        <v>#REF!</v>
      </c>
      <c r="Q23" s="58" t="e">
        <f>IF(AND('Mapa final'!#REF!="Alta",'Mapa final'!#REF!="Menor"),CONCATENATE("R8C",'Mapa final'!#REF!),"")</f>
        <v>#REF!</v>
      </c>
      <c r="R23" s="58" t="e">
        <f>IF(AND('Mapa final'!#REF!="Alta",'Mapa final'!#REF!="Menor"),CONCATENATE("R8C",'Mapa final'!#REF!),"")</f>
        <v>#REF!</v>
      </c>
      <c r="S23" s="58" t="e">
        <f>IF(AND('Mapa final'!#REF!="Alta",'Mapa final'!#REF!="Menor"),CONCATENATE("R8C",'Mapa final'!#REF!),"")</f>
        <v>#REF!</v>
      </c>
      <c r="T23" s="58" t="e">
        <f>IF(AND('Mapa final'!#REF!="Alta",'Mapa final'!#REF!="Menor"),CONCATENATE("R8C",'Mapa final'!#REF!),"")</f>
        <v>#REF!</v>
      </c>
      <c r="U23" s="59" t="e">
        <f>IF(AND('Mapa final'!#REF!="Alta",'Mapa final'!#REF!="Menor"),CONCATENATE("R8C",'Mapa final'!#REF!),"")</f>
        <v>#REF!</v>
      </c>
      <c r="V23" s="42" t="e">
        <f>IF(AND('Mapa final'!#REF!="Alta",'Mapa final'!#REF!="Moderado"),CONCATENATE("R8C",'Mapa final'!#REF!),"")</f>
        <v>#REF!</v>
      </c>
      <c r="W23" s="43" t="e">
        <f>IF(AND('Mapa final'!#REF!="Alta",'Mapa final'!#REF!="Moderado"),CONCATENATE("R8C",'Mapa final'!#REF!),"")</f>
        <v>#REF!</v>
      </c>
      <c r="X23" s="43" t="e">
        <f>IF(AND('Mapa final'!#REF!="Alta",'Mapa final'!#REF!="Moderado"),CONCATENATE("R8C",'Mapa final'!#REF!),"")</f>
        <v>#REF!</v>
      </c>
      <c r="Y23" s="43" t="e">
        <f>IF(AND('Mapa final'!#REF!="Alta",'Mapa final'!#REF!="Moderado"),CONCATENATE("R8C",'Mapa final'!#REF!),"")</f>
        <v>#REF!</v>
      </c>
      <c r="Z23" s="43" t="e">
        <f>IF(AND('Mapa final'!#REF!="Alta",'Mapa final'!#REF!="Moderado"),CONCATENATE("R8C",'Mapa final'!#REF!),"")</f>
        <v>#REF!</v>
      </c>
      <c r="AA23" s="44" t="e">
        <f>IF(AND('Mapa final'!#REF!="Alta",'Mapa final'!#REF!="Moderado"),CONCATENATE("R8C",'Mapa final'!#REF!),"")</f>
        <v>#REF!</v>
      </c>
      <c r="AB23" s="42" t="e">
        <f>IF(AND('Mapa final'!#REF!="Alta",'Mapa final'!#REF!="Mayor"),CONCATENATE("R8C",'Mapa final'!#REF!),"")</f>
        <v>#REF!</v>
      </c>
      <c r="AC23" s="43" t="e">
        <f>IF(AND('Mapa final'!#REF!="Alta",'Mapa final'!#REF!="Mayor"),CONCATENATE("R8C",'Mapa final'!#REF!),"")</f>
        <v>#REF!</v>
      </c>
      <c r="AD23" s="43" t="e">
        <f>IF(AND('Mapa final'!#REF!="Alta",'Mapa final'!#REF!="Mayor"),CONCATENATE("R8C",'Mapa final'!#REF!),"")</f>
        <v>#REF!</v>
      </c>
      <c r="AE23" s="43" t="e">
        <f>IF(AND('Mapa final'!#REF!="Alta",'Mapa final'!#REF!="Mayor"),CONCATENATE("R8C",'Mapa final'!#REF!),"")</f>
        <v>#REF!</v>
      </c>
      <c r="AF23" s="43" t="e">
        <f>IF(AND('Mapa final'!#REF!="Alta",'Mapa final'!#REF!="Mayor"),CONCATENATE("R8C",'Mapa final'!#REF!),"")</f>
        <v>#REF!</v>
      </c>
      <c r="AG23" s="44" t="e">
        <f>IF(AND('Mapa final'!#REF!="Alta",'Mapa final'!#REF!="Mayor"),CONCATENATE("R8C",'Mapa final'!#REF!),"")</f>
        <v>#REF!</v>
      </c>
      <c r="AH23" s="45" t="e">
        <f>IF(AND('Mapa final'!#REF!="Alta",'Mapa final'!#REF!="Catastrófico"),CONCATENATE("R8C",'Mapa final'!#REF!),"")</f>
        <v>#REF!</v>
      </c>
      <c r="AI23" s="46" t="e">
        <f>IF(AND('Mapa final'!#REF!="Alta",'Mapa final'!#REF!="Catastrófico"),CONCATENATE("R8C",'Mapa final'!#REF!),"")</f>
        <v>#REF!</v>
      </c>
      <c r="AJ23" s="46" t="e">
        <f>IF(AND('Mapa final'!#REF!="Alta",'Mapa final'!#REF!="Catastrófico"),CONCATENATE("R8C",'Mapa final'!#REF!),"")</f>
        <v>#REF!</v>
      </c>
      <c r="AK23" s="46" t="e">
        <f>IF(AND('Mapa final'!#REF!="Alta",'Mapa final'!#REF!="Catastrófico"),CONCATENATE("R8C",'Mapa final'!#REF!),"")</f>
        <v>#REF!</v>
      </c>
      <c r="AL23" s="46" t="e">
        <f>IF(AND('Mapa final'!#REF!="Alta",'Mapa final'!#REF!="Catastrófico"),CONCATENATE("R8C",'Mapa final'!#REF!),"")</f>
        <v>#REF!</v>
      </c>
      <c r="AM23" s="47" t="e">
        <f>IF(AND('Mapa final'!#REF!="Alta",'Mapa final'!#REF!="Catastrófico"),CONCATENATE("R8C",'Mapa final'!#REF!),"")</f>
        <v>#REF!</v>
      </c>
      <c r="AN23" s="35"/>
      <c r="AO23" s="256"/>
      <c r="AP23" s="155"/>
      <c r="AQ23" s="155"/>
      <c r="AR23" s="155"/>
      <c r="AS23" s="155"/>
      <c r="AT23" s="257"/>
    </row>
    <row r="24" spans="2:46" ht="15" customHeight="1" x14ac:dyDescent="0.25">
      <c r="B24" s="271"/>
      <c r="C24" s="155"/>
      <c r="D24" s="156"/>
      <c r="E24" s="154"/>
      <c r="F24" s="155"/>
      <c r="G24" s="155"/>
      <c r="H24" s="155"/>
      <c r="I24" s="155"/>
      <c r="J24" s="57" t="e">
        <f>IF(AND('Mapa final'!#REF!="Alta",'Mapa final'!#REF!="Leve"),CONCATENATE("R9C",'Mapa final'!#REF!),"")</f>
        <v>#REF!</v>
      </c>
      <c r="K24" s="58" t="e">
        <f>IF(AND('Mapa final'!#REF!="Alta",'Mapa final'!#REF!="Leve"),CONCATENATE("R9C",'Mapa final'!#REF!),"")</f>
        <v>#REF!</v>
      </c>
      <c r="L24" s="58" t="e">
        <f>IF(AND('Mapa final'!#REF!="Alta",'Mapa final'!#REF!="Leve"),CONCATENATE("R9C",'Mapa final'!#REF!),"")</f>
        <v>#REF!</v>
      </c>
      <c r="M24" s="58" t="e">
        <f>IF(AND('Mapa final'!#REF!="Alta",'Mapa final'!#REF!="Leve"),CONCATENATE("R9C",'Mapa final'!#REF!),"")</f>
        <v>#REF!</v>
      </c>
      <c r="N24" s="58" t="e">
        <f>IF(AND('Mapa final'!#REF!="Alta",'Mapa final'!#REF!="Leve"),CONCATENATE("R9C",'Mapa final'!#REF!),"")</f>
        <v>#REF!</v>
      </c>
      <c r="O24" s="59" t="e">
        <f>IF(AND('Mapa final'!#REF!="Alta",'Mapa final'!#REF!="Leve"),CONCATENATE("R9C",'Mapa final'!#REF!),"")</f>
        <v>#REF!</v>
      </c>
      <c r="P24" s="57" t="e">
        <f>IF(AND('Mapa final'!#REF!="Alta",'Mapa final'!#REF!="Menor"),CONCATENATE("R9C",'Mapa final'!#REF!),"")</f>
        <v>#REF!</v>
      </c>
      <c r="Q24" s="58" t="e">
        <f>IF(AND('Mapa final'!#REF!="Alta",'Mapa final'!#REF!="Menor"),CONCATENATE("R9C",'Mapa final'!#REF!),"")</f>
        <v>#REF!</v>
      </c>
      <c r="R24" s="58" t="e">
        <f>IF(AND('Mapa final'!#REF!="Alta",'Mapa final'!#REF!="Menor"),CONCATENATE("R9C",'Mapa final'!#REF!),"")</f>
        <v>#REF!</v>
      </c>
      <c r="S24" s="58" t="e">
        <f>IF(AND('Mapa final'!#REF!="Alta",'Mapa final'!#REF!="Menor"),CONCATENATE("R9C",'Mapa final'!#REF!),"")</f>
        <v>#REF!</v>
      </c>
      <c r="T24" s="58" t="e">
        <f>IF(AND('Mapa final'!#REF!="Alta",'Mapa final'!#REF!="Menor"),CONCATENATE("R9C",'Mapa final'!#REF!),"")</f>
        <v>#REF!</v>
      </c>
      <c r="U24" s="59" t="e">
        <f>IF(AND('Mapa final'!#REF!="Alta",'Mapa final'!#REF!="Menor"),CONCATENATE("R9C",'Mapa final'!#REF!),"")</f>
        <v>#REF!</v>
      </c>
      <c r="V24" s="42" t="e">
        <f>IF(AND('Mapa final'!#REF!="Alta",'Mapa final'!#REF!="Moderado"),CONCATENATE("R9C",'Mapa final'!#REF!),"")</f>
        <v>#REF!</v>
      </c>
      <c r="W24" s="43" t="e">
        <f>IF(AND('Mapa final'!#REF!="Alta",'Mapa final'!#REF!="Moderado"),CONCATENATE("R9C",'Mapa final'!#REF!),"")</f>
        <v>#REF!</v>
      </c>
      <c r="X24" s="43" t="e">
        <f>IF(AND('Mapa final'!#REF!="Alta",'Mapa final'!#REF!="Moderado"),CONCATENATE("R9C",'Mapa final'!#REF!),"")</f>
        <v>#REF!</v>
      </c>
      <c r="Y24" s="43" t="e">
        <f>IF(AND('Mapa final'!#REF!="Alta",'Mapa final'!#REF!="Moderado"),CONCATENATE("R9C",'Mapa final'!#REF!),"")</f>
        <v>#REF!</v>
      </c>
      <c r="Z24" s="43" t="e">
        <f>IF(AND('Mapa final'!#REF!="Alta",'Mapa final'!#REF!="Moderado"),CONCATENATE("R9C",'Mapa final'!#REF!),"")</f>
        <v>#REF!</v>
      </c>
      <c r="AA24" s="44" t="e">
        <f>IF(AND('Mapa final'!#REF!="Alta",'Mapa final'!#REF!="Moderado"),CONCATENATE("R9C",'Mapa final'!#REF!),"")</f>
        <v>#REF!</v>
      </c>
      <c r="AB24" s="42" t="e">
        <f>IF(AND('Mapa final'!#REF!="Alta",'Mapa final'!#REF!="Mayor"),CONCATENATE("R9C",'Mapa final'!#REF!),"")</f>
        <v>#REF!</v>
      </c>
      <c r="AC24" s="43" t="e">
        <f>IF(AND('Mapa final'!#REF!="Alta",'Mapa final'!#REF!="Mayor"),CONCATENATE("R9C",'Mapa final'!#REF!),"")</f>
        <v>#REF!</v>
      </c>
      <c r="AD24" s="43" t="e">
        <f>IF(AND('Mapa final'!#REF!="Alta",'Mapa final'!#REF!="Mayor"),CONCATENATE("R9C",'Mapa final'!#REF!),"")</f>
        <v>#REF!</v>
      </c>
      <c r="AE24" s="43" t="e">
        <f>IF(AND('Mapa final'!#REF!="Alta",'Mapa final'!#REF!="Mayor"),CONCATENATE("R9C",'Mapa final'!#REF!),"")</f>
        <v>#REF!</v>
      </c>
      <c r="AF24" s="43" t="e">
        <f>IF(AND('Mapa final'!#REF!="Alta",'Mapa final'!#REF!="Mayor"),CONCATENATE("R9C",'Mapa final'!#REF!),"")</f>
        <v>#REF!</v>
      </c>
      <c r="AG24" s="44" t="e">
        <f>IF(AND('Mapa final'!#REF!="Alta",'Mapa final'!#REF!="Mayor"),CONCATENATE("R9C",'Mapa final'!#REF!),"")</f>
        <v>#REF!</v>
      </c>
      <c r="AH24" s="45" t="e">
        <f>IF(AND('Mapa final'!#REF!="Alta",'Mapa final'!#REF!="Catastrófico"),CONCATENATE("R9C",'Mapa final'!#REF!),"")</f>
        <v>#REF!</v>
      </c>
      <c r="AI24" s="46" t="e">
        <f>IF(AND('Mapa final'!#REF!="Alta",'Mapa final'!#REF!="Catastrófico"),CONCATENATE("R9C",'Mapa final'!#REF!),"")</f>
        <v>#REF!</v>
      </c>
      <c r="AJ24" s="46" t="e">
        <f>IF(AND('Mapa final'!#REF!="Alta",'Mapa final'!#REF!="Catastrófico"),CONCATENATE("R9C",'Mapa final'!#REF!),"")</f>
        <v>#REF!</v>
      </c>
      <c r="AK24" s="46" t="e">
        <f>IF(AND('Mapa final'!#REF!="Alta",'Mapa final'!#REF!="Catastrófico"),CONCATENATE("R9C",'Mapa final'!#REF!),"")</f>
        <v>#REF!</v>
      </c>
      <c r="AL24" s="46" t="e">
        <f>IF(AND('Mapa final'!#REF!="Alta",'Mapa final'!#REF!="Catastrófico"),CONCATENATE("R9C",'Mapa final'!#REF!),"")</f>
        <v>#REF!</v>
      </c>
      <c r="AM24" s="47" t="e">
        <f>IF(AND('Mapa final'!#REF!="Alta",'Mapa final'!#REF!="Catastrófico"),CONCATENATE("R9C",'Mapa final'!#REF!),"")</f>
        <v>#REF!</v>
      </c>
      <c r="AN24" s="35"/>
      <c r="AO24" s="256"/>
      <c r="AP24" s="155"/>
      <c r="AQ24" s="155"/>
      <c r="AR24" s="155"/>
      <c r="AS24" s="155"/>
      <c r="AT24" s="257"/>
    </row>
    <row r="25" spans="2:46" ht="15.75" customHeight="1" x14ac:dyDescent="0.25">
      <c r="B25" s="271"/>
      <c r="C25" s="155"/>
      <c r="D25" s="156"/>
      <c r="E25" s="157"/>
      <c r="F25" s="148"/>
      <c r="G25" s="148"/>
      <c r="H25" s="148"/>
      <c r="I25" s="148"/>
      <c r="J25" s="60" t="e">
        <f>IF(AND('Mapa final'!#REF!="Alta",'Mapa final'!#REF!="Leve"),CONCATENATE("R10C",'Mapa final'!#REF!),"")</f>
        <v>#REF!</v>
      </c>
      <c r="K25" s="61" t="e">
        <f>IF(AND('Mapa final'!#REF!="Alta",'Mapa final'!#REF!="Leve"),CONCATENATE("R10C",'Mapa final'!#REF!),"")</f>
        <v>#REF!</v>
      </c>
      <c r="L25" s="61" t="e">
        <f>IF(AND('Mapa final'!#REF!="Alta",'Mapa final'!#REF!="Leve"),CONCATENATE("R10C",'Mapa final'!#REF!),"")</f>
        <v>#REF!</v>
      </c>
      <c r="M25" s="61" t="e">
        <f>IF(AND('Mapa final'!#REF!="Alta",'Mapa final'!#REF!="Leve"),CONCATENATE("R10C",'Mapa final'!#REF!),"")</f>
        <v>#REF!</v>
      </c>
      <c r="N25" s="61" t="e">
        <f>IF(AND('Mapa final'!#REF!="Alta",'Mapa final'!#REF!="Leve"),CONCATENATE("R10C",'Mapa final'!#REF!),"")</f>
        <v>#REF!</v>
      </c>
      <c r="O25" s="62" t="e">
        <f>IF(AND('Mapa final'!#REF!="Alta",'Mapa final'!#REF!="Leve"),CONCATENATE("R10C",'Mapa final'!#REF!),"")</f>
        <v>#REF!</v>
      </c>
      <c r="P25" s="60" t="e">
        <f>IF(AND('Mapa final'!#REF!="Alta",'Mapa final'!#REF!="Menor"),CONCATENATE("R10C",'Mapa final'!#REF!),"")</f>
        <v>#REF!</v>
      </c>
      <c r="Q25" s="61" t="e">
        <f>IF(AND('Mapa final'!#REF!="Alta",'Mapa final'!#REF!="Menor"),CONCATENATE("R10C",'Mapa final'!#REF!),"")</f>
        <v>#REF!</v>
      </c>
      <c r="R25" s="61" t="e">
        <f>IF(AND('Mapa final'!#REF!="Alta",'Mapa final'!#REF!="Menor"),CONCATENATE("R10C",'Mapa final'!#REF!),"")</f>
        <v>#REF!</v>
      </c>
      <c r="S25" s="61" t="e">
        <f>IF(AND('Mapa final'!#REF!="Alta",'Mapa final'!#REF!="Menor"),CONCATENATE("R10C",'Mapa final'!#REF!),"")</f>
        <v>#REF!</v>
      </c>
      <c r="T25" s="61" t="e">
        <f>IF(AND('Mapa final'!#REF!="Alta",'Mapa final'!#REF!="Menor"),CONCATENATE("R10C",'Mapa final'!#REF!),"")</f>
        <v>#REF!</v>
      </c>
      <c r="U25" s="62" t="e">
        <f>IF(AND('Mapa final'!#REF!="Alta",'Mapa final'!#REF!="Menor"),CONCATENATE("R10C",'Mapa final'!#REF!),"")</f>
        <v>#REF!</v>
      </c>
      <c r="V25" s="48" t="e">
        <f>IF(AND('Mapa final'!#REF!="Alta",'Mapa final'!#REF!="Moderado"),CONCATENATE("R10C",'Mapa final'!#REF!),"")</f>
        <v>#REF!</v>
      </c>
      <c r="W25" s="49" t="e">
        <f>IF(AND('Mapa final'!#REF!="Alta",'Mapa final'!#REF!="Moderado"),CONCATENATE("R10C",'Mapa final'!#REF!),"")</f>
        <v>#REF!</v>
      </c>
      <c r="X25" s="49" t="e">
        <f>IF(AND('Mapa final'!#REF!="Alta",'Mapa final'!#REF!="Moderado"),CONCATENATE("R10C",'Mapa final'!#REF!),"")</f>
        <v>#REF!</v>
      </c>
      <c r="Y25" s="49" t="e">
        <f>IF(AND('Mapa final'!#REF!="Alta",'Mapa final'!#REF!="Moderado"),CONCATENATE("R10C",'Mapa final'!#REF!),"")</f>
        <v>#REF!</v>
      </c>
      <c r="Z25" s="49" t="e">
        <f>IF(AND('Mapa final'!#REF!="Alta",'Mapa final'!#REF!="Moderado"),CONCATENATE("R10C",'Mapa final'!#REF!),"")</f>
        <v>#REF!</v>
      </c>
      <c r="AA25" s="50" t="e">
        <f>IF(AND('Mapa final'!#REF!="Alta",'Mapa final'!#REF!="Moderado"),CONCATENATE("R10C",'Mapa final'!#REF!),"")</f>
        <v>#REF!</v>
      </c>
      <c r="AB25" s="48" t="e">
        <f>IF(AND('Mapa final'!#REF!="Alta",'Mapa final'!#REF!="Mayor"),CONCATENATE("R10C",'Mapa final'!#REF!),"")</f>
        <v>#REF!</v>
      </c>
      <c r="AC25" s="49" t="e">
        <f>IF(AND('Mapa final'!#REF!="Alta",'Mapa final'!#REF!="Mayor"),CONCATENATE("R10C",'Mapa final'!#REF!),"")</f>
        <v>#REF!</v>
      </c>
      <c r="AD25" s="49" t="e">
        <f>IF(AND('Mapa final'!#REF!="Alta",'Mapa final'!#REF!="Mayor"),CONCATENATE("R10C",'Mapa final'!#REF!),"")</f>
        <v>#REF!</v>
      </c>
      <c r="AE25" s="49" t="e">
        <f>IF(AND('Mapa final'!#REF!="Alta",'Mapa final'!#REF!="Mayor"),CONCATENATE("R10C",'Mapa final'!#REF!),"")</f>
        <v>#REF!</v>
      </c>
      <c r="AF25" s="49" t="e">
        <f>IF(AND('Mapa final'!#REF!="Alta",'Mapa final'!#REF!="Mayor"),CONCATENATE("R10C",'Mapa final'!#REF!),"")</f>
        <v>#REF!</v>
      </c>
      <c r="AG25" s="50" t="e">
        <f>IF(AND('Mapa final'!#REF!="Alta",'Mapa final'!#REF!="Mayor"),CONCATENATE("R10C",'Mapa final'!#REF!),"")</f>
        <v>#REF!</v>
      </c>
      <c r="AH25" s="51" t="e">
        <f>IF(AND('Mapa final'!#REF!="Alta",'Mapa final'!#REF!="Catastrófico"),CONCATENATE("R10C",'Mapa final'!#REF!),"")</f>
        <v>#REF!</v>
      </c>
      <c r="AI25" s="52" t="e">
        <f>IF(AND('Mapa final'!#REF!="Alta",'Mapa final'!#REF!="Catastrófico"),CONCATENATE("R10C",'Mapa final'!#REF!),"")</f>
        <v>#REF!</v>
      </c>
      <c r="AJ25" s="52" t="e">
        <f>IF(AND('Mapa final'!#REF!="Alta",'Mapa final'!#REF!="Catastrófico"),CONCATENATE("R10C",'Mapa final'!#REF!),"")</f>
        <v>#REF!</v>
      </c>
      <c r="AK25" s="52" t="e">
        <f>IF(AND('Mapa final'!#REF!="Alta",'Mapa final'!#REF!="Catastrófico"),CONCATENATE("R10C",'Mapa final'!#REF!),"")</f>
        <v>#REF!</v>
      </c>
      <c r="AL25" s="52" t="e">
        <f>IF(AND('Mapa final'!#REF!="Alta",'Mapa final'!#REF!="Catastrófico"),CONCATENATE("R10C",'Mapa final'!#REF!),"")</f>
        <v>#REF!</v>
      </c>
      <c r="AM25" s="53" t="e">
        <f>IF(AND('Mapa final'!#REF!="Alta",'Mapa final'!#REF!="Catastrófico"),CONCATENATE("R10C",'Mapa final'!#REF!),"")</f>
        <v>#REF!</v>
      </c>
      <c r="AN25" s="35"/>
      <c r="AO25" s="258"/>
      <c r="AP25" s="259"/>
      <c r="AQ25" s="259"/>
      <c r="AR25" s="259"/>
      <c r="AS25" s="259"/>
      <c r="AT25" s="260"/>
    </row>
    <row r="26" spans="2:46" ht="15" customHeight="1" x14ac:dyDescent="0.25">
      <c r="B26" s="271"/>
      <c r="C26" s="155"/>
      <c r="D26" s="156"/>
      <c r="E26" s="276" t="s">
        <v>140</v>
      </c>
      <c r="F26" s="146"/>
      <c r="G26" s="146"/>
      <c r="H26" s="146"/>
      <c r="I26" s="153"/>
      <c r="J26" s="54" t="str">
        <f>IF(AND('Mapa final'!$Y$16="Media",'Mapa final'!$AA$16="Leve"),CONCATENATE("R1C",'Mapa final'!$O$16),"")</f>
        <v/>
      </c>
      <c r="K26" s="55" t="str">
        <f>IF(AND('Mapa final'!$Y$17="Media",'Mapa final'!$AA$17="Leve"),CONCATENATE("R1C",'Mapa final'!$O$17),"")</f>
        <v/>
      </c>
      <c r="L26" s="55" t="str">
        <f>IF(AND('Mapa final'!$Y$18="Media",'Mapa final'!$AA$18="Leve"),CONCATENATE("R1C",'Mapa final'!$O$18),"")</f>
        <v/>
      </c>
      <c r="M26" s="55" t="e">
        <f>IF(AND('Mapa final'!#REF!="Media",'Mapa final'!#REF!="Leve"),CONCATENATE("R1C",'Mapa final'!#REF!),"")</f>
        <v>#REF!</v>
      </c>
      <c r="N26" s="55" t="e">
        <f>IF(AND('Mapa final'!#REF!="Media",'Mapa final'!#REF!="Leve"),CONCATENATE("R1C",'Mapa final'!#REF!),"")</f>
        <v>#REF!</v>
      </c>
      <c r="O26" s="56" t="e">
        <f>IF(AND('Mapa final'!#REF!="Media",'Mapa final'!#REF!="Leve"),CONCATENATE("R1C",'Mapa final'!#REF!),"")</f>
        <v>#REF!</v>
      </c>
      <c r="P26" s="54" t="str">
        <f>IF(AND('Mapa final'!$Y$16="Media",'Mapa final'!$AA$16="Menor"),CONCATENATE("R1C",'Mapa final'!$O$16),"")</f>
        <v/>
      </c>
      <c r="Q26" s="55" t="str">
        <f>IF(AND('Mapa final'!$Y$17="Media",'Mapa final'!$AA$17="Menor"),CONCATENATE("R1C",'Mapa final'!$O$17),"")</f>
        <v/>
      </c>
      <c r="R26" s="55" t="str">
        <f>IF(AND('Mapa final'!$Y$18="Media",'Mapa final'!$AA$18="Menor"),CONCATENATE("R1C",'Mapa final'!$O$18),"")</f>
        <v/>
      </c>
      <c r="S26" s="55" t="e">
        <f>IF(AND('Mapa final'!#REF!="Media",'Mapa final'!#REF!="Menor"),CONCATENATE("R1C",'Mapa final'!#REF!),"")</f>
        <v>#REF!</v>
      </c>
      <c r="T26" s="55" t="e">
        <f>IF(AND('Mapa final'!#REF!="Media",'Mapa final'!#REF!="Menor"),CONCATENATE("R1C",'Mapa final'!#REF!),"")</f>
        <v>#REF!</v>
      </c>
      <c r="U26" s="56" t="e">
        <f>IF(AND('Mapa final'!#REF!="Media",'Mapa final'!#REF!="Menor"),CONCATENATE("R1C",'Mapa final'!#REF!),"")</f>
        <v>#REF!</v>
      </c>
      <c r="V26" s="54" t="str">
        <f>IF(AND('Mapa final'!$Y$16="Media",'Mapa final'!$AA$16="Moderado"),CONCATENATE("R1C",'Mapa final'!$O$16),"")</f>
        <v>R1C1</v>
      </c>
      <c r="W26" s="55" t="str">
        <f>IF(AND('Mapa final'!$Y$17="Media",'Mapa final'!$AA$17="Moderado"),CONCATENATE("R1C",'Mapa final'!$O$17),"")</f>
        <v/>
      </c>
      <c r="X26" s="55" t="str">
        <f>IF(AND('Mapa final'!$Y$18="Media",'Mapa final'!$AA$18="Moderado"),CONCATENATE("R1C",'Mapa final'!$O$18),"")</f>
        <v/>
      </c>
      <c r="Y26" s="55" t="e">
        <f>IF(AND('Mapa final'!#REF!="Media",'Mapa final'!#REF!="Moderado"),CONCATENATE("R1C",'Mapa final'!#REF!),"")</f>
        <v>#REF!</v>
      </c>
      <c r="Z26" s="55" t="e">
        <f>IF(AND('Mapa final'!#REF!="Media",'Mapa final'!#REF!="Moderado"),CONCATENATE("R1C",'Mapa final'!#REF!),"")</f>
        <v>#REF!</v>
      </c>
      <c r="AA26" s="56" t="e">
        <f>IF(AND('Mapa final'!#REF!="Media",'Mapa final'!#REF!="Moderado"),CONCATENATE("R1C",'Mapa final'!#REF!),"")</f>
        <v>#REF!</v>
      </c>
      <c r="AB26" s="36" t="str">
        <f>IF(AND('Mapa final'!$Y$16="Media",'Mapa final'!$AA$16="Mayor"),CONCATENATE("R1C",'Mapa final'!$O$16),"")</f>
        <v/>
      </c>
      <c r="AC26" s="37" t="str">
        <f>IF(AND('Mapa final'!$Y$17="Media",'Mapa final'!$AA$17="Mayor"),CONCATENATE("R1C",'Mapa final'!$O$17),"")</f>
        <v/>
      </c>
      <c r="AD26" s="37" t="str">
        <f>IF(AND('Mapa final'!$Y$18="Media",'Mapa final'!$AA$18="Mayor"),CONCATENATE("R1C",'Mapa final'!$O$18),"")</f>
        <v/>
      </c>
      <c r="AE26" s="37" t="e">
        <f>IF(AND('Mapa final'!#REF!="Media",'Mapa final'!#REF!="Mayor"),CONCATENATE("R1C",'Mapa final'!#REF!),"")</f>
        <v>#REF!</v>
      </c>
      <c r="AF26" s="37" t="e">
        <f>IF(AND('Mapa final'!#REF!="Media",'Mapa final'!#REF!="Mayor"),CONCATENATE("R1C",'Mapa final'!#REF!),"")</f>
        <v>#REF!</v>
      </c>
      <c r="AG26" s="38" t="e">
        <f>IF(AND('Mapa final'!#REF!="Media",'Mapa final'!#REF!="Mayor"),CONCATENATE("R1C",'Mapa final'!#REF!),"")</f>
        <v>#REF!</v>
      </c>
      <c r="AH26" s="39" t="str">
        <f>IF(AND('Mapa final'!$Y$16="Media",'Mapa final'!$AA$16="Catastrófico"),CONCATENATE("R1C",'Mapa final'!$O$16),"")</f>
        <v/>
      </c>
      <c r="AI26" s="40" t="str">
        <f>IF(AND('Mapa final'!$Y$17="Media",'Mapa final'!$AA$17="Catastrófico"),CONCATENATE("R1C",'Mapa final'!$O$17),"")</f>
        <v/>
      </c>
      <c r="AJ26" s="40" t="str">
        <f>IF(AND('Mapa final'!$Y$18="Media",'Mapa final'!$AA$18="Catastrófico"),CONCATENATE("R1C",'Mapa final'!$O$18),"")</f>
        <v/>
      </c>
      <c r="AK26" s="40" t="e">
        <f>IF(AND('Mapa final'!#REF!="Media",'Mapa final'!#REF!="Catastrófico"),CONCATENATE("R1C",'Mapa final'!#REF!),"")</f>
        <v>#REF!</v>
      </c>
      <c r="AL26" s="40" t="e">
        <f>IF(AND('Mapa final'!#REF!="Media",'Mapa final'!#REF!="Catastrófico"),CONCATENATE("R1C",'Mapa final'!#REF!),"")</f>
        <v>#REF!</v>
      </c>
      <c r="AM26" s="41" t="e">
        <f>IF(AND('Mapa final'!#REF!="Media",'Mapa final'!#REF!="Catastrófico"),CONCATENATE("R1C",'Mapa final'!#REF!),"")</f>
        <v>#REF!</v>
      </c>
      <c r="AN26" s="35"/>
      <c r="AO26" s="279" t="s">
        <v>141</v>
      </c>
      <c r="AP26" s="254"/>
      <c r="AQ26" s="254"/>
      <c r="AR26" s="254"/>
      <c r="AS26" s="254"/>
      <c r="AT26" s="255"/>
    </row>
    <row r="27" spans="2:46" ht="15" customHeight="1" x14ac:dyDescent="0.25">
      <c r="B27" s="271"/>
      <c r="C27" s="155"/>
      <c r="D27" s="156"/>
      <c r="E27" s="154"/>
      <c r="F27" s="155"/>
      <c r="G27" s="155"/>
      <c r="H27" s="155"/>
      <c r="I27" s="156"/>
      <c r="J27" s="57" t="str">
        <f>IF(AND('Mapa final'!$Y$21="Media",'Mapa final'!$AA$21="Leve"),CONCATENATE("R2C",'Mapa final'!$O$21),"")</f>
        <v/>
      </c>
      <c r="K27" s="58" t="e">
        <f>IF(AND('Mapa final'!#REF!="Media",'Mapa final'!#REF!="Leve"),CONCATENATE("R2C",'Mapa final'!#REF!),"")</f>
        <v>#REF!</v>
      </c>
      <c r="L27" s="58" t="e">
        <f>IF(AND('Mapa final'!#REF!="Media",'Mapa final'!#REF!="Leve"),CONCATENATE("R2C",'Mapa final'!#REF!),"")</f>
        <v>#REF!</v>
      </c>
      <c r="M27" s="58" t="e">
        <f>IF(AND('Mapa final'!#REF!="Media",'Mapa final'!#REF!="Leve"),CONCATENATE("R2C",'Mapa final'!#REF!),"")</f>
        <v>#REF!</v>
      </c>
      <c r="N27" s="58" t="str">
        <f>IF(AND('Mapa final'!$Y$22="Media",'Mapa final'!$AA$22="Leve"),CONCATENATE("R2C",'Mapa final'!$O$22),"")</f>
        <v/>
      </c>
      <c r="O27" s="59" t="str">
        <f>IF(AND('Mapa final'!$Y$23="Media",'Mapa final'!$AA$23="Leve"),CONCATENATE("R2C",'Mapa final'!$O$23),"")</f>
        <v/>
      </c>
      <c r="P27" s="57" t="str">
        <f>IF(AND('Mapa final'!$Y$21="Media",'Mapa final'!$AA$21="Menor"),CONCATENATE("R2C",'Mapa final'!$O$21),"")</f>
        <v/>
      </c>
      <c r="Q27" s="58" t="e">
        <f>IF(AND('Mapa final'!#REF!="Media",'Mapa final'!#REF!="Menor"),CONCATENATE("R2C",'Mapa final'!#REF!),"")</f>
        <v>#REF!</v>
      </c>
      <c r="R27" s="58" t="e">
        <f>IF(AND('Mapa final'!#REF!="Media",'Mapa final'!#REF!="Menor"),CONCATENATE("R2C",'Mapa final'!#REF!),"")</f>
        <v>#REF!</v>
      </c>
      <c r="S27" s="58" t="e">
        <f>IF(AND('Mapa final'!#REF!="Media",'Mapa final'!#REF!="Menor"),CONCATENATE("R2C",'Mapa final'!#REF!),"")</f>
        <v>#REF!</v>
      </c>
      <c r="T27" s="58" t="str">
        <f>IF(AND('Mapa final'!$Y$22="Media",'Mapa final'!$AA$22="Menor"),CONCATENATE("R2C",'Mapa final'!$O$22),"")</f>
        <v/>
      </c>
      <c r="U27" s="59" t="str">
        <f>IF(AND('Mapa final'!$Y$23="Media",'Mapa final'!$AA$23="Menor"),CONCATENATE("R2C",'Mapa final'!$O$23),"")</f>
        <v/>
      </c>
      <c r="V27" s="57" t="str">
        <f>IF(AND('Mapa final'!$Y$21="Media",'Mapa final'!$AA$21="Moderado"),CONCATENATE("R2C",'Mapa final'!$O$21),"")</f>
        <v>R2C1</v>
      </c>
      <c r="W27" s="58" t="e">
        <f>IF(AND('Mapa final'!#REF!="Media",'Mapa final'!#REF!="Moderado"),CONCATENATE("R2C",'Mapa final'!#REF!),"")</f>
        <v>#REF!</v>
      </c>
      <c r="X27" s="58" t="e">
        <f>IF(AND('Mapa final'!#REF!="Media",'Mapa final'!#REF!="Moderado"),CONCATENATE("R2C",'Mapa final'!#REF!),"")</f>
        <v>#REF!</v>
      </c>
      <c r="Y27" s="58" t="e">
        <f>IF(AND('Mapa final'!#REF!="Media",'Mapa final'!#REF!="Moderado"),CONCATENATE("R2C",'Mapa final'!#REF!),"")</f>
        <v>#REF!</v>
      </c>
      <c r="Z27" s="58" t="str">
        <f>IF(AND('Mapa final'!$Y$22="Media",'Mapa final'!$AA$22="Moderado"),CONCATENATE("R2C",'Mapa final'!$O$22),"")</f>
        <v/>
      </c>
      <c r="AA27" s="59" t="str">
        <f>IF(AND('Mapa final'!$Y$23="Media",'Mapa final'!$AA$23="Moderado"),CONCATENATE("R2C",'Mapa final'!$O$23),"")</f>
        <v/>
      </c>
      <c r="AB27" s="42" t="str">
        <f>IF(AND('Mapa final'!$Y$21="Media",'Mapa final'!$AA$21="Mayor"),CONCATENATE("R2C",'Mapa final'!$O$21),"")</f>
        <v/>
      </c>
      <c r="AC27" s="43" t="e">
        <f>IF(AND('Mapa final'!#REF!="Media",'Mapa final'!#REF!="Mayor"),CONCATENATE("R2C",'Mapa final'!#REF!),"")</f>
        <v>#REF!</v>
      </c>
      <c r="AD27" s="43" t="e">
        <f>IF(AND('Mapa final'!#REF!="Media",'Mapa final'!#REF!="Mayor"),CONCATENATE("R2C",'Mapa final'!#REF!),"")</f>
        <v>#REF!</v>
      </c>
      <c r="AE27" s="43" t="e">
        <f>IF(AND('Mapa final'!#REF!="Media",'Mapa final'!#REF!="Mayor"),CONCATENATE("R2C",'Mapa final'!#REF!),"")</f>
        <v>#REF!</v>
      </c>
      <c r="AF27" s="43" t="str">
        <f>IF(AND('Mapa final'!$Y$22="Media",'Mapa final'!$AA$22="Mayor"),CONCATENATE("R2C",'Mapa final'!$O$22),"")</f>
        <v/>
      </c>
      <c r="AG27" s="44" t="str">
        <f>IF(AND('Mapa final'!$Y$23="Media",'Mapa final'!$AA$23="Mayor"),CONCATENATE("R2C",'Mapa final'!$O$23),"")</f>
        <v/>
      </c>
      <c r="AH27" s="45" t="str">
        <f>IF(AND('Mapa final'!$Y$21="Media",'Mapa final'!$AA$21="Catastrófico"),CONCATENATE("R2C",'Mapa final'!$O$21),"")</f>
        <v/>
      </c>
      <c r="AI27" s="46" t="e">
        <f>IF(AND('Mapa final'!#REF!="Media",'Mapa final'!#REF!="Catastrófico"),CONCATENATE("R2C",'Mapa final'!#REF!),"")</f>
        <v>#REF!</v>
      </c>
      <c r="AJ27" s="46" t="e">
        <f>IF(AND('Mapa final'!#REF!="Media",'Mapa final'!#REF!="Catastrófico"),CONCATENATE("R2C",'Mapa final'!#REF!),"")</f>
        <v>#REF!</v>
      </c>
      <c r="AK27" s="46" t="e">
        <f>IF(AND('Mapa final'!#REF!="Media",'Mapa final'!#REF!="Catastrófico"),CONCATENATE("R2C",'Mapa final'!#REF!),"")</f>
        <v>#REF!</v>
      </c>
      <c r="AL27" s="46" t="str">
        <f>IF(AND('Mapa final'!$Y$22="Media",'Mapa final'!$AA$22="Catastrófico"),CONCATENATE("R2C",'Mapa final'!$O$22),"")</f>
        <v/>
      </c>
      <c r="AM27" s="47" t="str">
        <f>IF(AND('Mapa final'!$Y$23="Media",'Mapa final'!$AA$23="Catastrófico"),CONCATENATE("R2C",'Mapa final'!$O$23),"")</f>
        <v/>
      </c>
      <c r="AN27" s="35"/>
      <c r="AO27" s="256"/>
      <c r="AP27" s="155"/>
      <c r="AQ27" s="155"/>
      <c r="AR27" s="155"/>
      <c r="AS27" s="155"/>
      <c r="AT27" s="257"/>
    </row>
    <row r="28" spans="2:46" ht="15" customHeight="1" x14ac:dyDescent="0.25">
      <c r="B28" s="271"/>
      <c r="C28" s="155"/>
      <c r="D28" s="156"/>
      <c r="E28" s="154"/>
      <c r="F28" s="155"/>
      <c r="G28" s="155"/>
      <c r="H28" s="155"/>
      <c r="I28" s="156"/>
      <c r="J28" s="57" t="str">
        <f>IF(AND('Mapa final'!$Y$26="Media",'Mapa final'!$AA$26="Leve"),CONCATENATE("R3C",'Mapa final'!$O$26),"")</f>
        <v/>
      </c>
      <c r="K28" s="58" t="str">
        <f>IF(AND('Mapa final'!$Y$27="Media",'Mapa final'!$AA$27="Leve"),CONCATENATE("R3C",'Mapa final'!$O$27),"")</f>
        <v/>
      </c>
      <c r="L28" s="58" t="str">
        <f>IF(AND('Mapa final'!$Y$28="Media",'Mapa final'!$AA$28="Leve"),CONCATENATE("R3C",'Mapa final'!$O$28),"")</f>
        <v/>
      </c>
      <c r="M28" s="58" t="e">
        <f>IF(AND('Mapa final'!#REF!="Media",'Mapa final'!#REF!="Leve"),CONCATENATE("R3C",'Mapa final'!#REF!),"")</f>
        <v>#REF!</v>
      </c>
      <c r="N28" s="58" t="e">
        <f>IF(AND('Mapa final'!#REF!="Media",'Mapa final'!#REF!="Leve"),CONCATENATE("R3C",'Mapa final'!#REF!),"")</f>
        <v>#REF!</v>
      </c>
      <c r="O28" s="59" t="e">
        <f>IF(AND('Mapa final'!#REF!="Media",'Mapa final'!#REF!="Leve"),CONCATENATE("R3C",'Mapa final'!#REF!),"")</f>
        <v>#REF!</v>
      </c>
      <c r="P28" s="57" t="str">
        <f>IF(AND('Mapa final'!$Y$26="Media",'Mapa final'!$AA$26="Menor"),CONCATENATE("R3C",'Mapa final'!$O$26),"")</f>
        <v/>
      </c>
      <c r="Q28" s="58" t="str">
        <f>IF(AND('Mapa final'!$Y$27="Media",'Mapa final'!$AA$27="Menor"),CONCATENATE("R3C",'Mapa final'!$O$27),"")</f>
        <v/>
      </c>
      <c r="R28" s="58" t="str">
        <f>IF(AND('Mapa final'!$Y$28="Media",'Mapa final'!$AA$28="Menor"),CONCATENATE("R3C",'Mapa final'!$O$28),"")</f>
        <v/>
      </c>
      <c r="S28" s="58" t="e">
        <f>IF(AND('Mapa final'!#REF!="Media",'Mapa final'!#REF!="Menor"),CONCATENATE("R3C",'Mapa final'!#REF!),"")</f>
        <v>#REF!</v>
      </c>
      <c r="T28" s="58" t="e">
        <f>IF(AND('Mapa final'!#REF!="Media",'Mapa final'!#REF!="Menor"),CONCATENATE("R3C",'Mapa final'!#REF!),"")</f>
        <v>#REF!</v>
      </c>
      <c r="U28" s="59" t="e">
        <f>IF(AND('Mapa final'!#REF!="Media",'Mapa final'!#REF!="Menor"),CONCATENATE("R3C",'Mapa final'!#REF!),"")</f>
        <v>#REF!</v>
      </c>
      <c r="V28" s="57" t="str">
        <f>IF(AND('Mapa final'!$Y$26="Media",'Mapa final'!$AA$26="Moderado"),CONCATENATE("R3C",'Mapa final'!$O$26),"")</f>
        <v/>
      </c>
      <c r="W28" s="58" t="str">
        <f>IF(AND('Mapa final'!$Y$27="Media",'Mapa final'!$AA$27="Moderado"),CONCATENATE("R3C",'Mapa final'!$O$27),"")</f>
        <v/>
      </c>
      <c r="X28" s="58" t="str">
        <f>IF(AND('Mapa final'!$Y$28="Media",'Mapa final'!$AA$28="Moderado"),CONCATENATE("R3C",'Mapa final'!$O$28),"")</f>
        <v/>
      </c>
      <c r="Y28" s="58" t="e">
        <f>IF(AND('Mapa final'!#REF!="Media",'Mapa final'!#REF!="Moderado"),CONCATENATE("R3C",'Mapa final'!#REF!),"")</f>
        <v>#REF!</v>
      </c>
      <c r="Z28" s="58" t="e">
        <f>IF(AND('Mapa final'!#REF!="Media",'Mapa final'!#REF!="Moderado"),CONCATENATE("R3C",'Mapa final'!#REF!),"")</f>
        <v>#REF!</v>
      </c>
      <c r="AA28" s="59" t="e">
        <f>IF(AND('Mapa final'!#REF!="Media",'Mapa final'!#REF!="Moderado"),CONCATENATE("R3C",'Mapa final'!#REF!),"")</f>
        <v>#REF!</v>
      </c>
      <c r="AB28" s="42" t="str">
        <f>IF(AND('Mapa final'!$Y$26="Media",'Mapa final'!$AA$26="Mayor"),CONCATENATE("R3C",'Mapa final'!$O$26),"")</f>
        <v/>
      </c>
      <c r="AC28" s="43" t="str">
        <f>IF(AND('Mapa final'!$Y$27="Media",'Mapa final'!$AA$27="Mayor"),CONCATENATE("R3C",'Mapa final'!$O$27),"")</f>
        <v/>
      </c>
      <c r="AD28" s="43" t="str">
        <f>IF(AND('Mapa final'!$Y$28="Media",'Mapa final'!$AA$28="Mayor"),CONCATENATE("R3C",'Mapa final'!$O$28),"")</f>
        <v/>
      </c>
      <c r="AE28" s="43" t="e">
        <f>IF(AND('Mapa final'!#REF!="Media",'Mapa final'!#REF!="Mayor"),CONCATENATE("R3C",'Mapa final'!#REF!),"")</f>
        <v>#REF!</v>
      </c>
      <c r="AF28" s="43" t="e">
        <f>IF(AND('Mapa final'!#REF!="Media",'Mapa final'!#REF!="Mayor"),CONCATENATE("R3C",'Mapa final'!#REF!),"")</f>
        <v>#REF!</v>
      </c>
      <c r="AG28" s="44" t="e">
        <f>IF(AND('Mapa final'!#REF!="Media",'Mapa final'!#REF!="Mayor"),CONCATENATE("R3C",'Mapa final'!#REF!),"")</f>
        <v>#REF!</v>
      </c>
      <c r="AH28" s="45" t="str">
        <f>IF(AND('Mapa final'!$Y$26="Media",'Mapa final'!$AA$26="Catastrófico"),CONCATENATE("R3C",'Mapa final'!$O$26),"")</f>
        <v/>
      </c>
      <c r="AI28" s="46" t="str">
        <f>IF(AND('Mapa final'!$Y$27="Media",'Mapa final'!$AA$27="Catastrófico"),CONCATENATE("R3C",'Mapa final'!$O$27),"")</f>
        <v/>
      </c>
      <c r="AJ28" s="46" t="str">
        <f>IF(AND('Mapa final'!$Y$28="Media",'Mapa final'!$AA$28="Catastrófico"),CONCATENATE("R3C",'Mapa final'!$O$28),"")</f>
        <v/>
      </c>
      <c r="AK28" s="46" t="e">
        <f>IF(AND('Mapa final'!#REF!="Media",'Mapa final'!#REF!="Catastrófico"),CONCATENATE("R3C",'Mapa final'!#REF!),"")</f>
        <v>#REF!</v>
      </c>
      <c r="AL28" s="46" t="e">
        <f>IF(AND('Mapa final'!#REF!="Media",'Mapa final'!#REF!="Catastrófico"),CONCATENATE("R3C",'Mapa final'!#REF!),"")</f>
        <v>#REF!</v>
      </c>
      <c r="AM28" s="47" t="e">
        <f>IF(AND('Mapa final'!#REF!="Media",'Mapa final'!#REF!="Catastrófico"),CONCATENATE("R3C",'Mapa final'!#REF!),"")</f>
        <v>#REF!</v>
      </c>
      <c r="AN28" s="35"/>
      <c r="AO28" s="256"/>
      <c r="AP28" s="155"/>
      <c r="AQ28" s="155"/>
      <c r="AR28" s="155"/>
      <c r="AS28" s="155"/>
      <c r="AT28" s="257"/>
    </row>
    <row r="29" spans="2:46" ht="15" customHeight="1" x14ac:dyDescent="0.25">
      <c r="B29" s="271"/>
      <c r="C29" s="155"/>
      <c r="D29" s="156"/>
      <c r="E29" s="154"/>
      <c r="F29" s="155"/>
      <c r="G29" s="155"/>
      <c r="H29" s="155"/>
      <c r="I29" s="156"/>
      <c r="J29" s="57" t="str">
        <f>IF(AND('Mapa final'!$Y$31="Media",'Mapa final'!$AA$31="Leve"),CONCATENATE("R4C",'Mapa final'!$O$31),"")</f>
        <v/>
      </c>
      <c r="K29" s="58" t="str">
        <f>IF(AND('Mapa final'!$Y$32="Media",'Mapa final'!$AA$32="Leve"),CONCATENATE("R4C",'Mapa final'!$O$32),"")</f>
        <v/>
      </c>
      <c r="L29" s="58" t="e">
        <f>IF(AND('Mapa final'!#REF!="Media",'Mapa final'!#REF!="Leve"),CONCATENATE("R4C",'Mapa final'!#REF!),"")</f>
        <v>#REF!</v>
      </c>
      <c r="M29" s="58" t="str">
        <f>IF(AND('Mapa final'!$Y$33="Media",'Mapa final'!$AA$33="Leve"),CONCATENATE("R4C",'Mapa final'!$O$33),"")</f>
        <v/>
      </c>
      <c r="N29" s="58" t="e">
        <f>IF(AND('Mapa final'!#REF!="Media",'Mapa final'!#REF!="Leve"),CONCATENATE("R4C",'Mapa final'!#REF!),"")</f>
        <v>#REF!</v>
      </c>
      <c r="O29" s="59" t="e">
        <f>IF(AND('Mapa final'!#REF!="Media",'Mapa final'!#REF!="Leve"),CONCATENATE("R4C",'Mapa final'!#REF!),"")</f>
        <v>#REF!</v>
      </c>
      <c r="P29" s="57" t="str">
        <f>IF(AND('Mapa final'!$Y$31="Media",'Mapa final'!$AA$31="Menor"),CONCATENATE("R4C",'Mapa final'!$O$31),"")</f>
        <v/>
      </c>
      <c r="Q29" s="58" t="str">
        <f>IF(AND('Mapa final'!$Y$32="Media",'Mapa final'!$AA$32="Menor"),CONCATENATE("R4C",'Mapa final'!$O$32),"")</f>
        <v/>
      </c>
      <c r="R29" s="58" t="e">
        <f>IF(AND('Mapa final'!#REF!="Media",'Mapa final'!#REF!="Menor"),CONCATENATE("R4C",'Mapa final'!#REF!),"")</f>
        <v>#REF!</v>
      </c>
      <c r="S29" s="58" t="str">
        <f>IF(AND('Mapa final'!$Y$33="Media",'Mapa final'!$AA$33="Menor"),CONCATENATE("R4C",'Mapa final'!$O$33),"")</f>
        <v/>
      </c>
      <c r="T29" s="58" t="e">
        <f>IF(AND('Mapa final'!#REF!="Media",'Mapa final'!#REF!="Menor"),CONCATENATE("R4C",'Mapa final'!#REF!),"")</f>
        <v>#REF!</v>
      </c>
      <c r="U29" s="59" t="e">
        <f>IF(AND('Mapa final'!#REF!="Media",'Mapa final'!#REF!="Menor"),CONCATENATE("R4C",'Mapa final'!#REF!),"")</f>
        <v>#REF!</v>
      </c>
      <c r="V29" s="57" t="str">
        <f>IF(AND('Mapa final'!$Y$31="Media",'Mapa final'!$AA$31="Moderado"),CONCATENATE("R4C",'Mapa final'!$O$31),"")</f>
        <v/>
      </c>
      <c r="W29" s="58" t="str">
        <f>IF(AND('Mapa final'!$Y$32="Media",'Mapa final'!$AA$32="Moderado"),CONCATENATE("R4C",'Mapa final'!$O$32),"")</f>
        <v/>
      </c>
      <c r="X29" s="58" t="e">
        <f>IF(AND('Mapa final'!#REF!="Media",'Mapa final'!#REF!="Moderado"),CONCATENATE("R4C",'Mapa final'!#REF!),"")</f>
        <v>#REF!</v>
      </c>
      <c r="Y29" s="58" t="str">
        <f>IF(AND('Mapa final'!$Y$33="Media",'Mapa final'!$AA$33="Moderado"),CONCATENATE("R4C",'Mapa final'!$O$33),"")</f>
        <v/>
      </c>
      <c r="Z29" s="58" t="e">
        <f>IF(AND('Mapa final'!#REF!="Media",'Mapa final'!#REF!="Moderado"),CONCATENATE("R4C",'Mapa final'!#REF!),"")</f>
        <v>#REF!</v>
      </c>
      <c r="AA29" s="59" t="e">
        <f>IF(AND('Mapa final'!#REF!="Media",'Mapa final'!#REF!="Moderado"),CONCATENATE("R4C",'Mapa final'!#REF!),"")</f>
        <v>#REF!</v>
      </c>
      <c r="AB29" s="42" t="str">
        <f>IF(AND('Mapa final'!$Y$31="Media",'Mapa final'!$AA$31="Mayor"),CONCATENATE("R4C",'Mapa final'!$O$31),"")</f>
        <v/>
      </c>
      <c r="AC29" s="43" t="str">
        <f>IF(AND('Mapa final'!$Y$32="Media",'Mapa final'!$AA$32="Mayor"),CONCATENATE("R4C",'Mapa final'!$O$32),"")</f>
        <v/>
      </c>
      <c r="AD29" s="43" t="e">
        <f>IF(AND('Mapa final'!#REF!="Media",'Mapa final'!#REF!="Mayor"),CONCATENATE("R4C",'Mapa final'!#REF!),"")</f>
        <v>#REF!</v>
      </c>
      <c r="AE29" s="43" t="str">
        <f>IF(AND('Mapa final'!$Y$33="Media",'Mapa final'!$AA$33="Mayor"),CONCATENATE("R4C",'Mapa final'!$O$33),"")</f>
        <v/>
      </c>
      <c r="AF29" s="43" t="e">
        <f>IF(AND('Mapa final'!#REF!="Media",'Mapa final'!#REF!="Mayor"),CONCATENATE("R4C",'Mapa final'!#REF!),"")</f>
        <v>#REF!</v>
      </c>
      <c r="AG29" s="44" t="e">
        <f>IF(AND('Mapa final'!#REF!="Media",'Mapa final'!#REF!="Mayor"),CONCATENATE("R4C",'Mapa final'!#REF!),"")</f>
        <v>#REF!</v>
      </c>
      <c r="AH29" s="45" t="str">
        <f>IF(AND('Mapa final'!$Y$31="Media",'Mapa final'!$AA$31="Catastrófico"),CONCATENATE("R4C",'Mapa final'!$O$31),"")</f>
        <v/>
      </c>
      <c r="AI29" s="46" t="str">
        <f>IF(AND('Mapa final'!$Y$32="Media",'Mapa final'!$AA$32="Catastrófico"),CONCATENATE("R4C",'Mapa final'!$O$32),"")</f>
        <v/>
      </c>
      <c r="AJ29" s="46" t="e">
        <f>IF(AND('Mapa final'!#REF!="Media",'Mapa final'!#REF!="Catastrófico"),CONCATENATE("R4C",'Mapa final'!#REF!),"")</f>
        <v>#REF!</v>
      </c>
      <c r="AK29" s="46" t="str">
        <f>IF(AND('Mapa final'!$Y$33="Media",'Mapa final'!$AA$33="Catastrófico"),CONCATENATE("R4C",'Mapa final'!$O$33),"")</f>
        <v/>
      </c>
      <c r="AL29" s="46" t="e">
        <f>IF(AND('Mapa final'!#REF!="Media",'Mapa final'!#REF!="Catastrófico"),CONCATENATE("R4C",'Mapa final'!#REF!),"")</f>
        <v>#REF!</v>
      </c>
      <c r="AM29" s="47" t="e">
        <f>IF(AND('Mapa final'!#REF!="Media",'Mapa final'!#REF!="Catastrófico"),CONCATENATE("R4C",'Mapa final'!#REF!),"")</f>
        <v>#REF!</v>
      </c>
      <c r="AN29" s="35"/>
      <c r="AO29" s="256"/>
      <c r="AP29" s="155"/>
      <c r="AQ29" s="155"/>
      <c r="AR29" s="155"/>
      <c r="AS29" s="155"/>
      <c r="AT29" s="257"/>
    </row>
    <row r="30" spans="2:46" ht="15" customHeight="1" x14ac:dyDescent="0.25">
      <c r="B30" s="271"/>
      <c r="C30" s="155"/>
      <c r="D30" s="156"/>
      <c r="E30" s="154"/>
      <c r="F30" s="155"/>
      <c r="G30" s="155"/>
      <c r="H30" s="155"/>
      <c r="I30" s="156"/>
      <c r="J30" s="57" t="str">
        <f>IF(AND('Mapa final'!$Y$36="Media",'Mapa final'!$AA$36="Leve"),CONCATENATE("R5C",'Mapa final'!$O$36),"")</f>
        <v/>
      </c>
      <c r="K30" s="58" t="str">
        <f>IF(AND('Mapa final'!$Y$37="Media",'Mapa final'!$AA$37="Leve"),CONCATENATE("R5C",'Mapa final'!$O$37),"")</f>
        <v/>
      </c>
      <c r="L30" s="58" t="str">
        <f>IF(AND('Mapa final'!$Y$38="Media",'Mapa final'!$AA$38="Leve"),CONCATENATE("R5C",'Mapa final'!$O$38),"")</f>
        <v/>
      </c>
      <c r="M30" s="58" t="e">
        <f>IF(AND('Mapa final'!#REF!="Media",'Mapa final'!#REF!="Leve"),CONCATENATE("R5C",'Mapa final'!#REF!),"")</f>
        <v>#REF!</v>
      </c>
      <c r="N30" s="58" t="e">
        <f>IF(AND('Mapa final'!#REF!="Media",'Mapa final'!#REF!="Leve"),CONCATENATE("R5C",'Mapa final'!#REF!),"")</f>
        <v>#REF!</v>
      </c>
      <c r="O30" s="59" t="e">
        <f>IF(AND('Mapa final'!#REF!="Media",'Mapa final'!#REF!="Leve"),CONCATENATE("R5C",'Mapa final'!#REF!),"")</f>
        <v>#REF!</v>
      </c>
      <c r="P30" s="57" t="str">
        <f>IF(AND('Mapa final'!$Y$36="Media",'Mapa final'!$AA$36="Menor"),CONCATENATE("R5C",'Mapa final'!$O$36),"")</f>
        <v/>
      </c>
      <c r="Q30" s="58" t="str">
        <f>IF(AND('Mapa final'!$Y$37="Media",'Mapa final'!$AA$37="Menor"),CONCATENATE("R5C",'Mapa final'!$O$37),"")</f>
        <v/>
      </c>
      <c r="R30" s="58" t="str">
        <f>IF(AND('Mapa final'!$Y$38="Media",'Mapa final'!$AA$38="Menor"),CONCATENATE("R5C",'Mapa final'!$O$38),"")</f>
        <v/>
      </c>
      <c r="S30" s="58" t="e">
        <f>IF(AND('Mapa final'!#REF!="Media",'Mapa final'!#REF!="Menor"),CONCATENATE("R5C",'Mapa final'!#REF!),"")</f>
        <v>#REF!</v>
      </c>
      <c r="T30" s="58" t="e">
        <f>IF(AND('Mapa final'!#REF!="Media",'Mapa final'!#REF!="Menor"),CONCATENATE("R5C",'Mapa final'!#REF!),"")</f>
        <v>#REF!</v>
      </c>
      <c r="U30" s="59" t="e">
        <f>IF(AND('Mapa final'!#REF!="Media",'Mapa final'!#REF!="Menor"),CONCATENATE("R5C",'Mapa final'!#REF!),"")</f>
        <v>#REF!</v>
      </c>
      <c r="V30" s="57" t="str">
        <f>IF(AND('Mapa final'!$Y$36="Media",'Mapa final'!$AA$36="Moderado"),CONCATENATE("R5C",'Mapa final'!$O$36),"")</f>
        <v/>
      </c>
      <c r="W30" s="58" t="str">
        <f>IF(AND('Mapa final'!$Y$37="Media",'Mapa final'!$AA$37="Moderado"),CONCATENATE("R5C",'Mapa final'!$O$37),"")</f>
        <v/>
      </c>
      <c r="X30" s="58" t="str">
        <f>IF(AND('Mapa final'!$Y$38="Media",'Mapa final'!$AA$38="Moderado"),CONCATENATE("R5C",'Mapa final'!$O$38),"")</f>
        <v/>
      </c>
      <c r="Y30" s="58" t="e">
        <f>IF(AND('Mapa final'!#REF!="Media",'Mapa final'!#REF!="Moderado"),CONCATENATE("R5C",'Mapa final'!#REF!),"")</f>
        <v>#REF!</v>
      </c>
      <c r="Z30" s="58" t="e">
        <f>IF(AND('Mapa final'!#REF!="Media",'Mapa final'!#REF!="Moderado"),CONCATENATE("R5C",'Mapa final'!#REF!),"")</f>
        <v>#REF!</v>
      </c>
      <c r="AA30" s="59" t="e">
        <f>IF(AND('Mapa final'!#REF!="Media",'Mapa final'!#REF!="Moderado"),CONCATENATE("R5C",'Mapa final'!#REF!),"")</f>
        <v>#REF!</v>
      </c>
      <c r="AB30" s="42" t="str">
        <f>IF(AND('Mapa final'!$Y$36="Media",'Mapa final'!$AA$36="Mayor"),CONCATENATE("R5C",'Mapa final'!$O$36),"")</f>
        <v/>
      </c>
      <c r="AC30" s="43" t="str">
        <f>IF(AND('Mapa final'!$Y$37="Media",'Mapa final'!$AA$37="Mayor"),CONCATENATE("R5C",'Mapa final'!$O$37),"")</f>
        <v/>
      </c>
      <c r="AD30" s="43" t="str">
        <f>IF(AND('Mapa final'!$Y$38="Media",'Mapa final'!$AA$38="Mayor"),CONCATENATE("R5C",'Mapa final'!$O$38),"")</f>
        <v/>
      </c>
      <c r="AE30" s="43" t="e">
        <f>IF(AND('Mapa final'!#REF!="Media",'Mapa final'!#REF!="Mayor"),CONCATENATE("R5C",'Mapa final'!#REF!),"")</f>
        <v>#REF!</v>
      </c>
      <c r="AF30" s="43" t="e">
        <f>IF(AND('Mapa final'!#REF!="Media",'Mapa final'!#REF!="Mayor"),CONCATENATE("R5C",'Mapa final'!#REF!),"")</f>
        <v>#REF!</v>
      </c>
      <c r="AG30" s="44" t="e">
        <f>IF(AND('Mapa final'!#REF!="Media",'Mapa final'!#REF!="Mayor"),CONCATENATE("R5C",'Mapa final'!#REF!),"")</f>
        <v>#REF!</v>
      </c>
      <c r="AH30" s="45" t="str">
        <f>IF(AND('Mapa final'!$Y$36="Media",'Mapa final'!$AA$36="Catastrófico"),CONCATENATE("R5C",'Mapa final'!$O$36),"")</f>
        <v/>
      </c>
      <c r="AI30" s="46" t="str">
        <f>IF(AND('Mapa final'!$Y$37="Media",'Mapa final'!$AA$37="Catastrófico"),CONCATENATE("R5C",'Mapa final'!$O$37),"")</f>
        <v/>
      </c>
      <c r="AJ30" s="46" t="str">
        <f>IF(AND('Mapa final'!$Y$38="Media",'Mapa final'!$AA$38="Catastrófico"),CONCATENATE("R5C",'Mapa final'!$O$38),"")</f>
        <v/>
      </c>
      <c r="AK30" s="46" t="e">
        <f>IF(AND('Mapa final'!#REF!="Media",'Mapa final'!#REF!="Catastrófico"),CONCATENATE("R5C",'Mapa final'!#REF!),"")</f>
        <v>#REF!</v>
      </c>
      <c r="AL30" s="46" t="e">
        <f>IF(AND('Mapa final'!#REF!="Media",'Mapa final'!#REF!="Catastrófico"),CONCATENATE("R5C",'Mapa final'!#REF!),"")</f>
        <v>#REF!</v>
      </c>
      <c r="AM30" s="47" t="e">
        <f>IF(AND('Mapa final'!#REF!="Media",'Mapa final'!#REF!="Catastrófico"),CONCATENATE("R5C",'Mapa final'!#REF!),"")</f>
        <v>#REF!</v>
      </c>
      <c r="AN30" s="35"/>
      <c r="AO30" s="256"/>
      <c r="AP30" s="155"/>
      <c r="AQ30" s="155"/>
      <c r="AR30" s="155"/>
      <c r="AS30" s="155"/>
      <c r="AT30" s="257"/>
    </row>
    <row r="31" spans="2:46" ht="15" customHeight="1" x14ac:dyDescent="0.25">
      <c r="B31" s="271"/>
      <c r="C31" s="155"/>
      <c r="D31" s="156"/>
      <c r="E31" s="154"/>
      <c r="F31" s="155"/>
      <c r="G31" s="155"/>
      <c r="H31" s="155"/>
      <c r="I31" s="156"/>
      <c r="J31" s="57" t="str">
        <f>IF(AND('Mapa final'!$Y$41="Media",'Mapa final'!$AA$41="Leve"),CONCATENATE("R6C",'Mapa final'!$O$41),"")</f>
        <v/>
      </c>
      <c r="K31" s="58" t="str">
        <f>IF(AND('Mapa final'!$Y$42="Media",'Mapa final'!$AA$42="Leve"),CONCATENATE("R6C",'Mapa final'!$O$42),"")</f>
        <v/>
      </c>
      <c r="L31" s="58" t="str">
        <f>IF(AND('Mapa final'!$Y$43="Media",'Mapa final'!$AA$43="Leve"),CONCATENATE("R6C",'Mapa final'!$O$43),"")</f>
        <v/>
      </c>
      <c r="M31" s="58" t="e">
        <f>IF(AND('Mapa final'!#REF!="Media",'Mapa final'!#REF!="Leve"),CONCATENATE("R6C",'Mapa final'!#REF!),"")</f>
        <v>#REF!</v>
      </c>
      <c r="N31" s="58" t="e">
        <f>IF(AND('Mapa final'!#REF!="Media",'Mapa final'!#REF!="Leve"),CONCATENATE("R6C",'Mapa final'!#REF!),"")</f>
        <v>#REF!</v>
      </c>
      <c r="O31" s="59" t="e">
        <f>IF(AND('Mapa final'!#REF!="Media",'Mapa final'!#REF!="Leve"),CONCATENATE("R6C",'Mapa final'!#REF!),"")</f>
        <v>#REF!</v>
      </c>
      <c r="P31" s="57" t="str">
        <f>IF(AND('Mapa final'!$Y$41="Media",'Mapa final'!$AA$41="Menor"),CONCATENATE("R6C",'Mapa final'!$O$41),"")</f>
        <v/>
      </c>
      <c r="Q31" s="58" t="str">
        <f>IF(AND('Mapa final'!$Y$42="Media",'Mapa final'!$AA$42="Menor"),CONCATENATE("R6C",'Mapa final'!$O$42),"")</f>
        <v/>
      </c>
      <c r="R31" s="58" t="str">
        <f>IF(AND('Mapa final'!$Y$43="Media",'Mapa final'!$AA$43="Menor"),CONCATENATE("R6C",'Mapa final'!$O$43),"")</f>
        <v/>
      </c>
      <c r="S31" s="58" t="e">
        <f>IF(AND('Mapa final'!#REF!="Media",'Mapa final'!#REF!="Menor"),CONCATENATE("R6C",'Mapa final'!#REF!),"")</f>
        <v>#REF!</v>
      </c>
      <c r="T31" s="58" t="e">
        <f>IF(AND('Mapa final'!#REF!="Media",'Mapa final'!#REF!="Menor"),CONCATENATE("R6C",'Mapa final'!#REF!),"")</f>
        <v>#REF!</v>
      </c>
      <c r="U31" s="59" t="e">
        <f>IF(AND('Mapa final'!#REF!="Media",'Mapa final'!#REF!="Menor"),CONCATENATE("R6C",'Mapa final'!#REF!),"")</f>
        <v>#REF!</v>
      </c>
      <c r="V31" s="57" t="str">
        <f>IF(AND('Mapa final'!$Y$41="Media",'Mapa final'!$AA$41="Moderado"),CONCATENATE("R6C",'Mapa final'!$O$41),"")</f>
        <v/>
      </c>
      <c r="W31" s="58" t="str">
        <f>IF(AND('Mapa final'!$Y$42="Media",'Mapa final'!$AA$42="Moderado"),CONCATENATE("R6C",'Mapa final'!$O$42),"")</f>
        <v/>
      </c>
      <c r="X31" s="58" t="str">
        <f>IF(AND('Mapa final'!$Y$43="Media",'Mapa final'!$AA$43="Moderado"),CONCATENATE("R6C",'Mapa final'!$O$43),"")</f>
        <v/>
      </c>
      <c r="Y31" s="58" t="e">
        <f>IF(AND('Mapa final'!#REF!="Media",'Mapa final'!#REF!="Moderado"),CONCATENATE("R6C",'Mapa final'!#REF!),"")</f>
        <v>#REF!</v>
      </c>
      <c r="Z31" s="58" t="e">
        <f>IF(AND('Mapa final'!#REF!="Media",'Mapa final'!#REF!="Moderado"),CONCATENATE("R6C",'Mapa final'!#REF!),"")</f>
        <v>#REF!</v>
      </c>
      <c r="AA31" s="59" t="e">
        <f>IF(AND('Mapa final'!#REF!="Media",'Mapa final'!#REF!="Moderado"),CONCATENATE("R6C",'Mapa final'!#REF!),"")</f>
        <v>#REF!</v>
      </c>
      <c r="AB31" s="42" t="str">
        <f>IF(AND('Mapa final'!$Y$41="Media",'Mapa final'!$AA$41="Mayor"),CONCATENATE("R6C",'Mapa final'!$O$41),"")</f>
        <v/>
      </c>
      <c r="AC31" s="43" t="str">
        <f>IF(AND('Mapa final'!$Y$42="Media",'Mapa final'!$AA$42="Mayor"),CONCATENATE("R6C",'Mapa final'!$O$42),"")</f>
        <v/>
      </c>
      <c r="AD31" s="43" t="str">
        <f>IF(AND('Mapa final'!$Y$43="Media",'Mapa final'!$AA$43="Mayor"),CONCATENATE("R6C",'Mapa final'!$O$43),"")</f>
        <v/>
      </c>
      <c r="AE31" s="43" t="e">
        <f>IF(AND('Mapa final'!#REF!="Media",'Mapa final'!#REF!="Mayor"),CONCATENATE("R6C",'Mapa final'!#REF!),"")</f>
        <v>#REF!</v>
      </c>
      <c r="AF31" s="43" t="e">
        <f>IF(AND('Mapa final'!#REF!="Media",'Mapa final'!#REF!="Mayor"),CONCATENATE("R6C",'Mapa final'!#REF!),"")</f>
        <v>#REF!</v>
      </c>
      <c r="AG31" s="44" t="e">
        <f>IF(AND('Mapa final'!#REF!="Media",'Mapa final'!#REF!="Mayor"),CONCATENATE("R6C",'Mapa final'!#REF!),"")</f>
        <v>#REF!</v>
      </c>
      <c r="AH31" s="45" t="str">
        <f>IF(AND('Mapa final'!$Y$41="Media",'Mapa final'!$AA$41="Catastrófico"),CONCATENATE("R6C",'Mapa final'!$O$41),"")</f>
        <v/>
      </c>
      <c r="AI31" s="46" t="str">
        <f>IF(AND('Mapa final'!$Y$42="Media",'Mapa final'!$AA$42="Catastrófico"),CONCATENATE("R6C",'Mapa final'!$O$42),"")</f>
        <v/>
      </c>
      <c r="AJ31" s="46" t="str">
        <f>IF(AND('Mapa final'!$Y$43="Media",'Mapa final'!$AA$43="Catastrófico"),CONCATENATE("R6C",'Mapa final'!$O$43),"")</f>
        <v/>
      </c>
      <c r="AK31" s="46" t="e">
        <f>IF(AND('Mapa final'!#REF!="Media",'Mapa final'!#REF!="Catastrófico"),CONCATENATE("R6C",'Mapa final'!#REF!),"")</f>
        <v>#REF!</v>
      </c>
      <c r="AL31" s="46" t="e">
        <f>IF(AND('Mapa final'!#REF!="Media",'Mapa final'!#REF!="Catastrófico"),CONCATENATE("R6C",'Mapa final'!#REF!),"")</f>
        <v>#REF!</v>
      </c>
      <c r="AM31" s="47" t="e">
        <f>IF(AND('Mapa final'!#REF!="Media",'Mapa final'!#REF!="Catastrófico"),CONCATENATE("R6C",'Mapa final'!#REF!),"")</f>
        <v>#REF!</v>
      </c>
      <c r="AN31" s="35"/>
      <c r="AO31" s="256"/>
      <c r="AP31" s="155"/>
      <c r="AQ31" s="155"/>
      <c r="AR31" s="155"/>
      <c r="AS31" s="155"/>
      <c r="AT31" s="257"/>
    </row>
    <row r="32" spans="2:46" ht="15" customHeight="1" x14ac:dyDescent="0.25">
      <c r="B32" s="271"/>
      <c r="C32" s="155"/>
      <c r="D32" s="156"/>
      <c r="E32" s="154"/>
      <c r="F32" s="155"/>
      <c r="G32" s="155"/>
      <c r="H32" s="155"/>
      <c r="I32" s="156"/>
      <c r="J32" s="57" t="e">
        <f>IF(AND('Mapa final'!#REF!="Media",'Mapa final'!#REF!="Leve"),CONCATENATE("R7C",'Mapa final'!#REF!),"")</f>
        <v>#REF!</v>
      </c>
      <c r="K32" s="58" t="e">
        <f>IF(AND('Mapa final'!#REF!="Media",'Mapa final'!#REF!="Leve"),CONCATENATE("R7C",'Mapa final'!#REF!),"")</f>
        <v>#REF!</v>
      </c>
      <c r="L32" s="58" t="e">
        <f>IF(AND('Mapa final'!#REF!="Media",'Mapa final'!#REF!="Leve"),CONCATENATE("R7C",'Mapa final'!#REF!),"")</f>
        <v>#REF!</v>
      </c>
      <c r="M32" s="58" t="e">
        <f>IF(AND('Mapa final'!#REF!="Media",'Mapa final'!#REF!="Leve"),CONCATENATE("R7C",'Mapa final'!#REF!),"")</f>
        <v>#REF!</v>
      </c>
      <c r="N32" s="58" t="e">
        <f>IF(AND('Mapa final'!#REF!="Media",'Mapa final'!#REF!="Leve"),CONCATENATE("R7C",'Mapa final'!#REF!),"")</f>
        <v>#REF!</v>
      </c>
      <c r="O32" s="59" t="e">
        <f>IF(AND('Mapa final'!#REF!="Media",'Mapa final'!#REF!="Leve"),CONCATENATE("R7C",'Mapa final'!#REF!),"")</f>
        <v>#REF!</v>
      </c>
      <c r="P32" s="57" t="e">
        <f>IF(AND('Mapa final'!#REF!="Media",'Mapa final'!#REF!="Menor"),CONCATENATE("R7C",'Mapa final'!#REF!),"")</f>
        <v>#REF!</v>
      </c>
      <c r="Q32" s="58" t="e">
        <f>IF(AND('Mapa final'!#REF!="Media",'Mapa final'!#REF!="Menor"),CONCATENATE("R7C",'Mapa final'!#REF!),"")</f>
        <v>#REF!</v>
      </c>
      <c r="R32" s="58" t="e">
        <f>IF(AND('Mapa final'!#REF!="Media",'Mapa final'!#REF!="Menor"),CONCATENATE("R7C",'Mapa final'!#REF!),"")</f>
        <v>#REF!</v>
      </c>
      <c r="S32" s="58" t="e">
        <f>IF(AND('Mapa final'!#REF!="Media",'Mapa final'!#REF!="Menor"),CONCATENATE("R7C",'Mapa final'!#REF!),"")</f>
        <v>#REF!</v>
      </c>
      <c r="T32" s="58" t="e">
        <f>IF(AND('Mapa final'!#REF!="Media",'Mapa final'!#REF!="Menor"),CONCATENATE("R7C",'Mapa final'!#REF!),"")</f>
        <v>#REF!</v>
      </c>
      <c r="U32" s="59" t="e">
        <f>IF(AND('Mapa final'!#REF!="Media",'Mapa final'!#REF!="Menor"),CONCATENATE("R7C",'Mapa final'!#REF!),"")</f>
        <v>#REF!</v>
      </c>
      <c r="V32" s="57" t="e">
        <f>IF(AND('Mapa final'!#REF!="Media",'Mapa final'!#REF!="Moderado"),CONCATENATE("R7C",'Mapa final'!#REF!),"")</f>
        <v>#REF!</v>
      </c>
      <c r="W32" s="58" t="e">
        <f>IF(AND('Mapa final'!#REF!="Media",'Mapa final'!#REF!="Moderado"),CONCATENATE("R7C",'Mapa final'!#REF!),"")</f>
        <v>#REF!</v>
      </c>
      <c r="X32" s="58" t="e">
        <f>IF(AND('Mapa final'!#REF!="Media",'Mapa final'!#REF!="Moderado"),CONCATENATE("R7C",'Mapa final'!#REF!),"")</f>
        <v>#REF!</v>
      </c>
      <c r="Y32" s="58" t="e">
        <f>IF(AND('Mapa final'!#REF!="Media",'Mapa final'!#REF!="Moderado"),CONCATENATE("R7C",'Mapa final'!#REF!),"")</f>
        <v>#REF!</v>
      </c>
      <c r="Z32" s="58" t="e">
        <f>IF(AND('Mapa final'!#REF!="Media",'Mapa final'!#REF!="Moderado"),CONCATENATE("R7C",'Mapa final'!#REF!),"")</f>
        <v>#REF!</v>
      </c>
      <c r="AA32" s="59" t="e">
        <f>IF(AND('Mapa final'!#REF!="Media",'Mapa final'!#REF!="Moderado"),CONCATENATE("R7C",'Mapa final'!#REF!),"")</f>
        <v>#REF!</v>
      </c>
      <c r="AB32" s="42" t="e">
        <f>IF(AND('Mapa final'!#REF!="Media",'Mapa final'!#REF!="Mayor"),CONCATENATE("R7C",'Mapa final'!#REF!),"")</f>
        <v>#REF!</v>
      </c>
      <c r="AC32" s="43" t="e">
        <f>IF(AND('Mapa final'!#REF!="Media",'Mapa final'!#REF!="Mayor"),CONCATENATE("R7C",'Mapa final'!#REF!),"")</f>
        <v>#REF!</v>
      </c>
      <c r="AD32" s="43" t="e">
        <f>IF(AND('Mapa final'!#REF!="Media",'Mapa final'!#REF!="Mayor"),CONCATENATE("R7C",'Mapa final'!#REF!),"")</f>
        <v>#REF!</v>
      </c>
      <c r="AE32" s="43" t="e">
        <f>IF(AND('Mapa final'!#REF!="Media",'Mapa final'!#REF!="Mayor"),CONCATENATE("R7C",'Mapa final'!#REF!),"")</f>
        <v>#REF!</v>
      </c>
      <c r="AF32" s="43" t="e">
        <f>IF(AND('Mapa final'!#REF!="Media",'Mapa final'!#REF!="Mayor"),CONCATENATE("R7C",'Mapa final'!#REF!),"")</f>
        <v>#REF!</v>
      </c>
      <c r="AG32" s="44" t="e">
        <f>IF(AND('Mapa final'!#REF!="Media",'Mapa final'!#REF!="Mayor"),CONCATENATE("R7C",'Mapa final'!#REF!),"")</f>
        <v>#REF!</v>
      </c>
      <c r="AH32" s="45" t="e">
        <f>IF(AND('Mapa final'!#REF!="Media",'Mapa final'!#REF!="Catastrófico"),CONCATENATE("R7C",'Mapa final'!#REF!),"")</f>
        <v>#REF!</v>
      </c>
      <c r="AI32" s="46" t="e">
        <f>IF(AND('Mapa final'!#REF!="Media",'Mapa final'!#REF!="Catastrófico"),CONCATENATE("R7C",'Mapa final'!#REF!),"")</f>
        <v>#REF!</v>
      </c>
      <c r="AJ32" s="46" t="e">
        <f>IF(AND('Mapa final'!#REF!="Media",'Mapa final'!#REF!="Catastrófico"),CONCATENATE("R7C",'Mapa final'!#REF!),"")</f>
        <v>#REF!</v>
      </c>
      <c r="AK32" s="46" t="e">
        <f>IF(AND('Mapa final'!#REF!="Media",'Mapa final'!#REF!="Catastrófico"),CONCATENATE("R7C",'Mapa final'!#REF!),"")</f>
        <v>#REF!</v>
      </c>
      <c r="AL32" s="46" t="e">
        <f>IF(AND('Mapa final'!#REF!="Media",'Mapa final'!#REF!="Catastrófico"),CONCATENATE("R7C",'Mapa final'!#REF!),"")</f>
        <v>#REF!</v>
      </c>
      <c r="AM32" s="47" t="e">
        <f>IF(AND('Mapa final'!#REF!="Media",'Mapa final'!#REF!="Catastrófico"),CONCATENATE("R7C",'Mapa final'!#REF!),"")</f>
        <v>#REF!</v>
      </c>
      <c r="AN32" s="35"/>
      <c r="AO32" s="256"/>
      <c r="AP32" s="155"/>
      <c r="AQ32" s="155"/>
      <c r="AR32" s="155"/>
      <c r="AS32" s="155"/>
      <c r="AT32" s="257"/>
    </row>
    <row r="33" spans="2:46" ht="15" customHeight="1" x14ac:dyDescent="0.25">
      <c r="B33" s="271"/>
      <c r="C33" s="155"/>
      <c r="D33" s="156"/>
      <c r="E33" s="154"/>
      <c r="F33" s="155"/>
      <c r="G33" s="155"/>
      <c r="H33" s="155"/>
      <c r="I33" s="156"/>
      <c r="J33" s="57" t="e">
        <f>IF(AND('Mapa final'!#REF!="Media",'Mapa final'!#REF!="Leve"),CONCATENATE("R8C",'Mapa final'!#REF!),"")</f>
        <v>#REF!</v>
      </c>
      <c r="K33" s="58" t="e">
        <f>IF(AND('Mapa final'!#REF!="Media",'Mapa final'!#REF!="Leve"),CONCATENATE("R8C",'Mapa final'!#REF!),"")</f>
        <v>#REF!</v>
      </c>
      <c r="L33" s="58" t="e">
        <f>IF(AND('Mapa final'!#REF!="Media",'Mapa final'!#REF!="Leve"),CONCATENATE("R8C",'Mapa final'!#REF!),"")</f>
        <v>#REF!</v>
      </c>
      <c r="M33" s="58" t="e">
        <f>IF(AND('Mapa final'!#REF!="Media",'Mapa final'!#REF!="Leve"),CONCATENATE("R8C",'Mapa final'!#REF!),"")</f>
        <v>#REF!</v>
      </c>
      <c r="N33" s="58" t="e">
        <f>IF(AND('Mapa final'!#REF!="Media",'Mapa final'!#REF!="Leve"),CONCATENATE("R8C",'Mapa final'!#REF!),"")</f>
        <v>#REF!</v>
      </c>
      <c r="O33" s="59" t="e">
        <f>IF(AND('Mapa final'!#REF!="Media",'Mapa final'!#REF!="Leve"),CONCATENATE("R8C",'Mapa final'!#REF!),"")</f>
        <v>#REF!</v>
      </c>
      <c r="P33" s="57" t="e">
        <f>IF(AND('Mapa final'!#REF!="Media",'Mapa final'!#REF!="Menor"),CONCATENATE("R8C",'Mapa final'!#REF!),"")</f>
        <v>#REF!</v>
      </c>
      <c r="Q33" s="58" t="e">
        <f>IF(AND('Mapa final'!#REF!="Media",'Mapa final'!#REF!="Menor"),CONCATENATE("R8C",'Mapa final'!#REF!),"")</f>
        <v>#REF!</v>
      </c>
      <c r="R33" s="58" t="e">
        <f>IF(AND('Mapa final'!#REF!="Media",'Mapa final'!#REF!="Menor"),CONCATENATE("R8C",'Mapa final'!#REF!),"")</f>
        <v>#REF!</v>
      </c>
      <c r="S33" s="58" t="e">
        <f>IF(AND('Mapa final'!#REF!="Media",'Mapa final'!#REF!="Menor"),CONCATENATE("R8C",'Mapa final'!#REF!),"")</f>
        <v>#REF!</v>
      </c>
      <c r="T33" s="58" t="e">
        <f>IF(AND('Mapa final'!#REF!="Media",'Mapa final'!#REF!="Menor"),CONCATENATE("R8C",'Mapa final'!#REF!),"")</f>
        <v>#REF!</v>
      </c>
      <c r="U33" s="59" t="e">
        <f>IF(AND('Mapa final'!#REF!="Media",'Mapa final'!#REF!="Menor"),CONCATENATE("R8C",'Mapa final'!#REF!),"")</f>
        <v>#REF!</v>
      </c>
      <c r="V33" s="57" t="e">
        <f>IF(AND('Mapa final'!#REF!="Media",'Mapa final'!#REF!="Moderado"),CONCATENATE("R8C",'Mapa final'!#REF!),"")</f>
        <v>#REF!</v>
      </c>
      <c r="W33" s="58" t="e">
        <f>IF(AND('Mapa final'!#REF!="Media",'Mapa final'!#REF!="Moderado"),CONCATENATE("R8C",'Mapa final'!#REF!),"")</f>
        <v>#REF!</v>
      </c>
      <c r="X33" s="58" t="e">
        <f>IF(AND('Mapa final'!#REF!="Media",'Mapa final'!#REF!="Moderado"),CONCATENATE("R8C",'Mapa final'!#REF!),"")</f>
        <v>#REF!</v>
      </c>
      <c r="Y33" s="58" t="e">
        <f>IF(AND('Mapa final'!#REF!="Media",'Mapa final'!#REF!="Moderado"),CONCATENATE("R8C",'Mapa final'!#REF!),"")</f>
        <v>#REF!</v>
      </c>
      <c r="Z33" s="58" t="e">
        <f>IF(AND('Mapa final'!#REF!="Media",'Mapa final'!#REF!="Moderado"),CONCATENATE("R8C",'Mapa final'!#REF!),"")</f>
        <v>#REF!</v>
      </c>
      <c r="AA33" s="59" t="e">
        <f>IF(AND('Mapa final'!#REF!="Media",'Mapa final'!#REF!="Moderado"),CONCATENATE("R8C",'Mapa final'!#REF!),"")</f>
        <v>#REF!</v>
      </c>
      <c r="AB33" s="42" t="e">
        <f>IF(AND('Mapa final'!#REF!="Media",'Mapa final'!#REF!="Mayor"),CONCATENATE("R8C",'Mapa final'!#REF!),"")</f>
        <v>#REF!</v>
      </c>
      <c r="AC33" s="43" t="e">
        <f>IF(AND('Mapa final'!#REF!="Media",'Mapa final'!#REF!="Mayor"),CONCATENATE("R8C",'Mapa final'!#REF!),"")</f>
        <v>#REF!</v>
      </c>
      <c r="AD33" s="43" t="e">
        <f>IF(AND('Mapa final'!#REF!="Media",'Mapa final'!#REF!="Mayor"),CONCATENATE("R8C",'Mapa final'!#REF!),"")</f>
        <v>#REF!</v>
      </c>
      <c r="AE33" s="43" t="e">
        <f>IF(AND('Mapa final'!#REF!="Media",'Mapa final'!#REF!="Mayor"),CONCATENATE("R8C",'Mapa final'!#REF!),"")</f>
        <v>#REF!</v>
      </c>
      <c r="AF33" s="43" t="e">
        <f>IF(AND('Mapa final'!#REF!="Media",'Mapa final'!#REF!="Mayor"),CONCATENATE("R8C",'Mapa final'!#REF!),"")</f>
        <v>#REF!</v>
      </c>
      <c r="AG33" s="44" t="e">
        <f>IF(AND('Mapa final'!#REF!="Media",'Mapa final'!#REF!="Mayor"),CONCATENATE("R8C",'Mapa final'!#REF!),"")</f>
        <v>#REF!</v>
      </c>
      <c r="AH33" s="45" t="e">
        <f>IF(AND('Mapa final'!#REF!="Media",'Mapa final'!#REF!="Catastrófico"),CONCATENATE("R8C",'Mapa final'!#REF!),"")</f>
        <v>#REF!</v>
      </c>
      <c r="AI33" s="46" t="e">
        <f>IF(AND('Mapa final'!#REF!="Media",'Mapa final'!#REF!="Catastrófico"),CONCATENATE("R8C",'Mapa final'!#REF!),"")</f>
        <v>#REF!</v>
      </c>
      <c r="AJ33" s="46" t="e">
        <f>IF(AND('Mapa final'!#REF!="Media",'Mapa final'!#REF!="Catastrófico"),CONCATENATE("R8C",'Mapa final'!#REF!),"")</f>
        <v>#REF!</v>
      </c>
      <c r="AK33" s="46" t="e">
        <f>IF(AND('Mapa final'!#REF!="Media",'Mapa final'!#REF!="Catastrófico"),CONCATENATE("R8C",'Mapa final'!#REF!),"")</f>
        <v>#REF!</v>
      </c>
      <c r="AL33" s="46" t="e">
        <f>IF(AND('Mapa final'!#REF!="Media",'Mapa final'!#REF!="Catastrófico"),CONCATENATE("R8C",'Mapa final'!#REF!),"")</f>
        <v>#REF!</v>
      </c>
      <c r="AM33" s="47" t="e">
        <f>IF(AND('Mapa final'!#REF!="Media",'Mapa final'!#REF!="Catastrófico"),CONCATENATE("R8C",'Mapa final'!#REF!),"")</f>
        <v>#REF!</v>
      </c>
      <c r="AN33" s="35"/>
      <c r="AO33" s="256"/>
      <c r="AP33" s="155"/>
      <c r="AQ33" s="155"/>
      <c r="AR33" s="155"/>
      <c r="AS33" s="155"/>
      <c r="AT33" s="257"/>
    </row>
    <row r="34" spans="2:46" ht="15" customHeight="1" x14ac:dyDescent="0.25">
      <c r="B34" s="271"/>
      <c r="C34" s="155"/>
      <c r="D34" s="156"/>
      <c r="E34" s="154"/>
      <c r="F34" s="155"/>
      <c r="G34" s="155"/>
      <c r="H34" s="155"/>
      <c r="I34" s="156"/>
      <c r="J34" s="57" t="e">
        <f>IF(AND('Mapa final'!#REF!="Media",'Mapa final'!#REF!="Leve"),CONCATENATE("R9C",'Mapa final'!#REF!),"")</f>
        <v>#REF!</v>
      </c>
      <c r="K34" s="58" t="e">
        <f>IF(AND('Mapa final'!#REF!="Media",'Mapa final'!#REF!="Leve"),CONCATENATE("R9C",'Mapa final'!#REF!),"")</f>
        <v>#REF!</v>
      </c>
      <c r="L34" s="58" t="e">
        <f>IF(AND('Mapa final'!#REF!="Media",'Mapa final'!#REF!="Leve"),CONCATENATE("R9C",'Mapa final'!#REF!),"")</f>
        <v>#REF!</v>
      </c>
      <c r="M34" s="58" t="e">
        <f>IF(AND('Mapa final'!#REF!="Media",'Mapa final'!#REF!="Leve"),CONCATENATE("R9C",'Mapa final'!#REF!),"")</f>
        <v>#REF!</v>
      </c>
      <c r="N34" s="58" t="e">
        <f>IF(AND('Mapa final'!#REF!="Media",'Mapa final'!#REF!="Leve"),CONCATENATE("R9C",'Mapa final'!#REF!),"")</f>
        <v>#REF!</v>
      </c>
      <c r="O34" s="59" t="e">
        <f>IF(AND('Mapa final'!#REF!="Media",'Mapa final'!#REF!="Leve"),CONCATENATE("R9C",'Mapa final'!#REF!),"")</f>
        <v>#REF!</v>
      </c>
      <c r="P34" s="57" t="e">
        <f>IF(AND('Mapa final'!#REF!="Media",'Mapa final'!#REF!="Menor"),CONCATENATE("R9C",'Mapa final'!#REF!),"")</f>
        <v>#REF!</v>
      </c>
      <c r="Q34" s="58" t="e">
        <f>IF(AND('Mapa final'!#REF!="Media",'Mapa final'!#REF!="Menor"),CONCATENATE("R9C",'Mapa final'!#REF!),"")</f>
        <v>#REF!</v>
      </c>
      <c r="R34" s="58" t="e">
        <f>IF(AND('Mapa final'!#REF!="Media",'Mapa final'!#REF!="Menor"),CONCATENATE("R9C",'Mapa final'!#REF!),"")</f>
        <v>#REF!</v>
      </c>
      <c r="S34" s="58" t="e">
        <f>IF(AND('Mapa final'!#REF!="Media",'Mapa final'!#REF!="Menor"),CONCATENATE("R9C",'Mapa final'!#REF!),"")</f>
        <v>#REF!</v>
      </c>
      <c r="T34" s="58" t="e">
        <f>IF(AND('Mapa final'!#REF!="Media",'Mapa final'!#REF!="Menor"),CONCATENATE("R9C",'Mapa final'!#REF!),"")</f>
        <v>#REF!</v>
      </c>
      <c r="U34" s="59" t="e">
        <f>IF(AND('Mapa final'!#REF!="Media",'Mapa final'!#REF!="Menor"),CONCATENATE("R9C",'Mapa final'!#REF!),"")</f>
        <v>#REF!</v>
      </c>
      <c r="V34" s="57" t="e">
        <f>IF(AND('Mapa final'!#REF!="Media",'Mapa final'!#REF!="Moderado"),CONCATENATE("R9C",'Mapa final'!#REF!),"")</f>
        <v>#REF!</v>
      </c>
      <c r="W34" s="58" t="e">
        <f>IF(AND('Mapa final'!#REF!="Media",'Mapa final'!#REF!="Moderado"),CONCATENATE("R9C",'Mapa final'!#REF!),"")</f>
        <v>#REF!</v>
      </c>
      <c r="X34" s="58" t="e">
        <f>IF(AND('Mapa final'!#REF!="Media",'Mapa final'!#REF!="Moderado"),CONCATENATE("R9C",'Mapa final'!#REF!),"")</f>
        <v>#REF!</v>
      </c>
      <c r="Y34" s="58" t="e">
        <f>IF(AND('Mapa final'!#REF!="Media",'Mapa final'!#REF!="Moderado"),CONCATENATE("R9C",'Mapa final'!#REF!),"")</f>
        <v>#REF!</v>
      </c>
      <c r="Z34" s="58" t="e">
        <f>IF(AND('Mapa final'!#REF!="Media",'Mapa final'!#REF!="Moderado"),CONCATENATE("R9C",'Mapa final'!#REF!),"")</f>
        <v>#REF!</v>
      </c>
      <c r="AA34" s="59" t="e">
        <f>IF(AND('Mapa final'!#REF!="Media",'Mapa final'!#REF!="Moderado"),CONCATENATE("R9C",'Mapa final'!#REF!),"")</f>
        <v>#REF!</v>
      </c>
      <c r="AB34" s="42" t="e">
        <f>IF(AND('Mapa final'!#REF!="Media",'Mapa final'!#REF!="Mayor"),CONCATENATE("R9C",'Mapa final'!#REF!),"")</f>
        <v>#REF!</v>
      </c>
      <c r="AC34" s="43" t="e">
        <f>IF(AND('Mapa final'!#REF!="Media",'Mapa final'!#REF!="Mayor"),CONCATENATE("R9C",'Mapa final'!#REF!),"")</f>
        <v>#REF!</v>
      </c>
      <c r="AD34" s="43" t="e">
        <f>IF(AND('Mapa final'!#REF!="Media",'Mapa final'!#REF!="Mayor"),CONCATENATE("R9C",'Mapa final'!#REF!),"")</f>
        <v>#REF!</v>
      </c>
      <c r="AE34" s="43" t="e">
        <f>IF(AND('Mapa final'!#REF!="Media",'Mapa final'!#REF!="Mayor"),CONCATENATE("R9C",'Mapa final'!#REF!),"")</f>
        <v>#REF!</v>
      </c>
      <c r="AF34" s="43" t="e">
        <f>IF(AND('Mapa final'!#REF!="Media",'Mapa final'!#REF!="Mayor"),CONCATENATE("R9C",'Mapa final'!#REF!),"")</f>
        <v>#REF!</v>
      </c>
      <c r="AG34" s="44" t="e">
        <f>IF(AND('Mapa final'!#REF!="Media",'Mapa final'!#REF!="Mayor"),CONCATENATE("R9C",'Mapa final'!#REF!),"")</f>
        <v>#REF!</v>
      </c>
      <c r="AH34" s="45" t="e">
        <f>IF(AND('Mapa final'!#REF!="Media",'Mapa final'!#REF!="Catastrófico"),CONCATENATE("R9C",'Mapa final'!#REF!),"")</f>
        <v>#REF!</v>
      </c>
      <c r="AI34" s="46" t="e">
        <f>IF(AND('Mapa final'!#REF!="Media",'Mapa final'!#REF!="Catastrófico"),CONCATENATE("R9C",'Mapa final'!#REF!),"")</f>
        <v>#REF!</v>
      </c>
      <c r="AJ34" s="46" t="e">
        <f>IF(AND('Mapa final'!#REF!="Media",'Mapa final'!#REF!="Catastrófico"),CONCATENATE("R9C",'Mapa final'!#REF!),"")</f>
        <v>#REF!</v>
      </c>
      <c r="AK34" s="46" t="e">
        <f>IF(AND('Mapa final'!#REF!="Media",'Mapa final'!#REF!="Catastrófico"),CONCATENATE("R9C",'Mapa final'!#REF!),"")</f>
        <v>#REF!</v>
      </c>
      <c r="AL34" s="46" t="e">
        <f>IF(AND('Mapa final'!#REF!="Media",'Mapa final'!#REF!="Catastrófico"),CONCATENATE("R9C",'Mapa final'!#REF!),"")</f>
        <v>#REF!</v>
      </c>
      <c r="AM34" s="47" t="e">
        <f>IF(AND('Mapa final'!#REF!="Media",'Mapa final'!#REF!="Catastrófico"),CONCATENATE("R9C",'Mapa final'!#REF!),"")</f>
        <v>#REF!</v>
      </c>
      <c r="AN34" s="35"/>
      <c r="AO34" s="256"/>
      <c r="AP34" s="155"/>
      <c r="AQ34" s="155"/>
      <c r="AR34" s="155"/>
      <c r="AS34" s="155"/>
      <c r="AT34" s="257"/>
    </row>
    <row r="35" spans="2:46" ht="15.75" customHeight="1" x14ac:dyDescent="0.25">
      <c r="B35" s="271"/>
      <c r="C35" s="155"/>
      <c r="D35" s="156"/>
      <c r="E35" s="157"/>
      <c r="F35" s="148"/>
      <c r="G35" s="148"/>
      <c r="H35" s="148"/>
      <c r="I35" s="158"/>
      <c r="J35" s="57" t="e">
        <f>IF(AND('Mapa final'!#REF!="Media",'Mapa final'!#REF!="Leve"),CONCATENATE("R10C",'Mapa final'!#REF!),"")</f>
        <v>#REF!</v>
      </c>
      <c r="K35" s="58" t="e">
        <f>IF(AND('Mapa final'!#REF!="Media",'Mapa final'!#REF!="Leve"),CONCATENATE("R10C",'Mapa final'!#REF!),"")</f>
        <v>#REF!</v>
      </c>
      <c r="L35" s="58" t="e">
        <f>IF(AND('Mapa final'!#REF!="Media",'Mapa final'!#REF!="Leve"),CONCATENATE("R10C",'Mapa final'!#REF!),"")</f>
        <v>#REF!</v>
      </c>
      <c r="M35" s="58" t="e">
        <f>IF(AND('Mapa final'!#REF!="Media",'Mapa final'!#REF!="Leve"),CONCATENATE("R10C",'Mapa final'!#REF!),"")</f>
        <v>#REF!</v>
      </c>
      <c r="N35" s="58" t="e">
        <f>IF(AND('Mapa final'!#REF!="Media",'Mapa final'!#REF!="Leve"),CONCATENATE("R10C",'Mapa final'!#REF!),"")</f>
        <v>#REF!</v>
      </c>
      <c r="O35" s="59" t="e">
        <f>IF(AND('Mapa final'!#REF!="Media",'Mapa final'!#REF!="Leve"),CONCATENATE("R10C",'Mapa final'!#REF!),"")</f>
        <v>#REF!</v>
      </c>
      <c r="P35" s="57" t="e">
        <f>IF(AND('Mapa final'!#REF!="Media",'Mapa final'!#REF!="Menor"),CONCATENATE("R10C",'Mapa final'!#REF!),"")</f>
        <v>#REF!</v>
      </c>
      <c r="Q35" s="58" t="e">
        <f>IF(AND('Mapa final'!#REF!="Media",'Mapa final'!#REF!="Menor"),CONCATENATE("R10C",'Mapa final'!#REF!),"")</f>
        <v>#REF!</v>
      </c>
      <c r="R35" s="58" t="e">
        <f>IF(AND('Mapa final'!#REF!="Media",'Mapa final'!#REF!="Menor"),CONCATENATE("R10C",'Mapa final'!#REF!),"")</f>
        <v>#REF!</v>
      </c>
      <c r="S35" s="58" t="e">
        <f>IF(AND('Mapa final'!#REF!="Media",'Mapa final'!#REF!="Menor"),CONCATENATE("R10C",'Mapa final'!#REF!),"")</f>
        <v>#REF!</v>
      </c>
      <c r="T35" s="58" t="e">
        <f>IF(AND('Mapa final'!#REF!="Media",'Mapa final'!#REF!="Menor"),CONCATENATE("R10C",'Mapa final'!#REF!),"")</f>
        <v>#REF!</v>
      </c>
      <c r="U35" s="59" t="e">
        <f>IF(AND('Mapa final'!#REF!="Media",'Mapa final'!#REF!="Menor"),CONCATENATE("R10C",'Mapa final'!#REF!),"")</f>
        <v>#REF!</v>
      </c>
      <c r="V35" s="57" t="e">
        <f>IF(AND('Mapa final'!#REF!="Media",'Mapa final'!#REF!="Moderado"),CONCATENATE("R10C",'Mapa final'!#REF!),"")</f>
        <v>#REF!</v>
      </c>
      <c r="W35" s="58" t="e">
        <f>IF(AND('Mapa final'!#REF!="Media",'Mapa final'!#REF!="Moderado"),CONCATENATE("R10C",'Mapa final'!#REF!),"")</f>
        <v>#REF!</v>
      </c>
      <c r="X35" s="58" t="e">
        <f>IF(AND('Mapa final'!#REF!="Media",'Mapa final'!#REF!="Moderado"),CONCATENATE("R10C",'Mapa final'!#REF!),"")</f>
        <v>#REF!</v>
      </c>
      <c r="Y35" s="58" t="e">
        <f>IF(AND('Mapa final'!#REF!="Media",'Mapa final'!#REF!="Moderado"),CONCATENATE("R10C",'Mapa final'!#REF!),"")</f>
        <v>#REF!</v>
      </c>
      <c r="Z35" s="58" t="e">
        <f>IF(AND('Mapa final'!#REF!="Media",'Mapa final'!#REF!="Moderado"),CONCATENATE("R10C",'Mapa final'!#REF!),"")</f>
        <v>#REF!</v>
      </c>
      <c r="AA35" s="59" t="e">
        <f>IF(AND('Mapa final'!#REF!="Media",'Mapa final'!#REF!="Moderado"),CONCATENATE("R10C",'Mapa final'!#REF!),"")</f>
        <v>#REF!</v>
      </c>
      <c r="AB35" s="48" t="e">
        <f>IF(AND('Mapa final'!#REF!="Media",'Mapa final'!#REF!="Mayor"),CONCATENATE("R10C",'Mapa final'!#REF!),"")</f>
        <v>#REF!</v>
      </c>
      <c r="AC35" s="49" t="e">
        <f>IF(AND('Mapa final'!#REF!="Media",'Mapa final'!#REF!="Mayor"),CONCATENATE("R10C",'Mapa final'!#REF!),"")</f>
        <v>#REF!</v>
      </c>
      <c r="AD35" s="49" t="e">
        <f>IF(AND('Mapa final'!#REF!="Media",'Mapa final'!#REF!="Mayor"),CONCATENATE("R10C",'Mapa final'!#REF!),"")</f>
        <v>#REF!</v>
      </c>
      <c r="AE35" s="49" t="e">
        <f>IF(AND('Mapa final'!#REF!="Media",'Mapa final'!#REF!="Mayor"),CONCATENATE("R10C",'Mapa final'!#REF!),"")</f>
        <v>#REF!</v>
      </c>
      <c r="AF35" s="49" t="e">
        <f>IF(AND('Mapa final'!#REF!="Media",'Mapa final'!#REF!="Mayor"),CONCATENATE("R10C",'Mapa final'!#REF!),"")</f>
        <v>#REF!</v>
      </c>
      <c r="AG35" s="50" t="e">
        <f>IF(AND('Mapa final'!#REF!="Media",'Mapa final'!#REF!="Mayor"),CONCATENATE("R10C",'Mapa final'!#REF!),"")</f>
        <v>#REF!</v>
      </c>
      <c r="AH35" s="51" t="e">
        <f>IF(AND('Mapa final'!#REF!="Media",'Mapa final'!#REF!="Catastrófico"),CONCATENATE("R10C",'Mapa final'!#REF!),"")</f>
        <v>#REF!</v>
      </c>
      <c r="AI35" s="52" t="e">
        <f>IF(AND('Mapa final'!#REF!="Media",'Mapa final'!#REF!="Catastrófico"),CONCATENATE("R10C",'Mapa final'!#REF!),"")</f>
        <v>#REF!</v>
      </c>
      <c r="AJ35" s="52" t="e">
        <f>IF(AND('Mapa final'!#REF!="Media",'Mapa final'!#REF!="Catastrófico"),CONCATENATE("R10C",'Mapa final'!#REF!),"")</f>
        <v>#REF!</v>
      </c>
      <c r="AK35" s="52" t="e">
        <f>IF(AND('Mapa final'!#REF!="Media",'Mapa final'!#REF!="Catastrófico"),CONCATENATE("R10C",'Mapa final'!#REF!),"")</f>
        <v>#REF!</v>
      </c>
      <c r="AL35" s="52" t="e">
        <f>IF(AND('Mapa final'!#REF!="Media",'Mapa final'!#REF!="Catastrófico"),CONCATENATE("R10C",'Mapa final'!#REF!),"")</f>
        <v>#REF!</v>
      </c>
      <c r="AM35" s="53" t="e">
        <f>IF(AND('Mapa final'!#REF!="Media",'Mapa final'!#REF!="Catastrófico"),CONCATENATE("R10C",'Mapa final'!#REF!),"")</f>
        <v>#REF!</v>
      </c>
      <c r="AN35" s="35"/>
      <c r="AO35" s="258"/>
      <c r="AP35" s="259"/>
      <c r="AQ35" s="259"/>
      <c r="AR35" s="259"/>
      <c r="AS35" s="259"/>
      <c r="AT35" s="260"/>
    </row>
    <row r="36" spans="2:46" ht="15" customHeight="1" x14ac:dyDescent="0.25">
      <c r="B36" s="271"/>
      <c r="C36" s="155"/>
      <c r="D36" s="156"/>
      <c r="E36" s="276" t="s">
        <v>142</v>
      </c>
      <c r="F36" s="146"/>
      <c r="G36" s="146"/>
      <c r="H36" s="146"/>
      <c r="I36" s="146"/>
      <c r="J36" s="63" t="str">
        <f>IF(AND('Mapa final'!$Y$16="Baja",'Mapa final'!$AA$16="Leve"),CONCATENATE("R1C",'Mapa final'!$O$16),"")</f>
        <v/>
      </c>
      <c r="K36" s="64" t="str">
        <f>IF(AND('Mapa final'!$Y$17="Baja",'Mapa final'!$AA$17="Leve"),CONCATENATE("R1C",'Mapa final'!$O$17),"")</f>
        <v/>
      </c>
      <c r="L36" s="64" t="str">
        <f>IF(AND('Mapa final'!$Y$18="Baja",'Mapa final'!$AA$18="Leve"),CONCATENATE("R1C",'Mapa final'!$O$18),"")</f>
        <v/>
      </c>
      <c r="M36" s="64" t="e">
        <f>IF(AND('Mapa final'!#REF!="Baja",'Mapa final'!#REF!="Leve"),CONCATENATE("R1C",'Mapa final'!#REF!),"")</f>
        <v>#REF!</v>
      </c>
      <c r="N36" s="64" t="e">
        <f>IF(AND('Mapa final'!#REF!="Baja",'Mapa final'!#REF!="Leve"),CONCATENATE("R1C",'Mapa final'!#REF!),"")</f>
        <v>#REF!</v>
      </c>
      <c r="O36" s="65" t="e">
        <f>IF(AND('Mapa final'!#REF!="Baja",'Mapa final'!#REF!="Leve"),CONCATENATE("R1C",'Mapa final'!#REF!),"")</f>
        <v>#REF!</v>
      </c>
      <c r="P36" s="54" t="str">
        <f>IF(AND('Mapa final'!$Y$16="Baja",'Mapa final'!$AA$16="Menor"),CONCATENATE("R1C",'Mapa final'!$O$16),"")</f>
        <v/>
      </c>
      <c r="Q36" s="55" t="str">
        <f>IF(AND('Mapa final'!$Y$17="Baja",'Mapa final'!$AA$17="Menor"),CONCATENATE("R1C",'Mapa final'!$O$17),"")</f>
        <v/>
      </c>
      <c r="R36" s="55" t="str">
        <f>IF(AND('Mapa final'!$Y$18="Baja",'Mapa final'!$AA$18="Menor"),CONCATENATE("R1C",'Mapa final'!$O$18),"")</f>
        <v/>
      </c>
      <c r="S36" s="55" t="e">
        <f>IF(AND('Mapa final'!#REF!="Baja",'Mapa final'!#REF!="Menor"),CONCATENATE("R1C",'Mapa final'!#REF!),"")</f>
        <v>#REF!</v>
      </c>
      <c r="T36" s="55" t="e">
        <f>IF(AND('Mapa final'!#REF!="Baja",'Mapa final'!#REF!="Menor"),CONCATENATE("R1C",'Mapa final'!#REF!),"")</f>
        <v>#REF!</v>
      </c>
      <c r="U36" s="56" t="e">
        <f>IF(AND('Mapa final'!#REF!="Baja",'Mapa final'!#REF!="Menor"),CONCATENATE("R1C",'Mapa final'!#REF!),"")</f>
        <v>#REF!</v>
      </c>
      <c r="V36" s="54" t="str">
        <f>IF(AND('Mapa final'!$Y$16="Baja",'Mapa final'!$AA$16="Moderado"),CONCATENATE("R1C",'Mapa final'!$O$16),"")</f>
        <v/>
      </c>
      <c r="W36" s="55" t="str">
        <f>IF(AND('Mapa final'!$Y$17="Baja",'Mapa final'!$AA$17="Moderado"),CONCATENATE("R1C",'Mapa final'!$O$17),"")</f>
        <v>R1C2</v>
      </c>
      <c r="X36" s="55" t="str">
        <f>IF(AND('Mapa final'!$Y$18="Baja",'Mapa final'!$AA$18="Moderado"),CONCATENATE("R1C",'Mapa final'!$O$18),"")</f>
        <v/>
      </c>
      <c r="Y36" s="55" t="e">
        <f>IF(AND('Mapa final'!#REF!="Baja",'Mapa final'!#REF!="Moderado"),CONCATENATE("R1C",'Mapa final'!#REF!),"")</f>
        <v>#REF!</v>
      </c>
      <c r="Z36" s="55" t="e">
        <f>IF(AND('Mapa final'!#REF!="Baja",'Mapa final'!#REF!="Moderado"),CONCATENATE("R1C",'Mapa final'!#REF!),"")</f>
        <v>#REF!</v>
      </c>
      <c r="AA36" s="56" t="e">
        <f>IF(AND('Mapa final'!#REF!="Baja",'Mapa final'!#REF!="Moderado"),CONCATENATE("R1C",'Mapa final'!#REF!),"")</f>
        <v>#REF!</v>
      </c>
      <c r="AB36" s="36" t="str">
        <f>IF(AND('Mapa final'!$Y$16="Baja",'Mapa final'!$AA$16="Mayor"),CONCATENATE("R1C",'Mapa final'!$O$16),"")</f>
        <v/>
      </c>
      <c r="AC36" s="37" t="str">
        <f>IF(AND('Mapa final'!$Y$17="Baja",'Mapa final'!$AA$17="Mayor"),CONCATENATE("R1C",'Mapa final'!$O$17),"")</f>
        <v/>
      </c>
      <c r="AD36" s="37" t="str">
        <f>IF(AND('Mapa final'!$Y$18="Baja",'Mapa final'!$AA$18="Mayor"),CONCATENATE("R1C",'Mapa final'!$O$18),"")</f>
        <v/>
      </c>
      <c r="AE36" s="37" t="e">
        <f>IF(AND('Mapa final'!#REF!="Baja",'Mapa final'!#REF!="Mayor"),CONCATENATE("R1C",'Mapa final'!#REF!),"")</f>
        <v>#REF!</v>
      </c>
      <c r="AF36" s="37" t="e">
        <f>IF(AND('Mapa final'!#REF!="Baja",'Mapa final'!#REF!="Mayor"),CONCATENATE("R1C",'Mapa final'!#REF!),"")</f>
        <v>#REF!</v>
      </c>
      <c r="AG36" s="38" t="e">
        <f>IF(AND('Mapa final'!#REF!="Baja",'Mapa final'!#REF!="Mayor"),CONCATENATE("R1C",'Mapa final'!#REF!),"")</f>
        <v>#REF!</v>
      </c>
      <c r="AH36" s="39" t="str">
        <f>IF(AND('Mapa final'!$Y$16="Baja",'Mapa final'!$AA$16="Catastrófico"),CONCATENATE("R1C",'Mapa final'!$O$16),"")</f>
        <v/>
      </c>
      <c r="AI36" s="40" t="str">
        <f>IF(AND('Mapa final'!$Y$17="Baja",'Mapa final'!$AA$17="Catastrófico"),CONCATENATE("R1C",'Mapa final'!$O$17),"")</f>
        <v/>
      </c>
      <c r="AJ36" s="40" t="str">
        <f>IF(AND('Mapa final'!$Y$18="Baja",'Mapa final'!$AA$18="Catastrófico"),CONCATENATE("R1C",'Mapa final'!$O$18),"")</f>
        <v/>
      </c>
      <c r="AK36" s="40" t="e">
        <f>IF(AND('Mapa final'!#REF!="Baja",'Mapa final'!#REF!="Catastrófico"),CONCATENATE("R1C",'Mapa final'!#REF!),"")</f>
        <v>#REF!</v>
      </c>
      <c r="AL36" s="40" t="e">
        <f>IF(AND('Mapa final'!#REF!="Baja",'Mapa final'!#REF!="Catastrófico"),CONCATENATE("R1C",'Mapa final'!#REF!),"")</f>
        <v>#REF!</v>
      </c>
      <c r="AM36" s="41" t="e">
        <f>IF(AND('Mapa final'!#REF!="Baja",'Mapa final'!#REF!="Catastrófico"),CONCATENATE("R1C",'Mapa final'!#REF!),"")</f>
        <v>#REF!</v>
      </c>
      <c r="AN36" s="35"/>
      <c r="AO36" s="281" t="s">
        <v>143</v>
      </c>
      <c r="AP36" s="254"/>
      <c r="AQ36" s="254"/>
      <c r="AR36" s="254"/>
      <c r="AS36" s="254"/>
      <c r="AT36" s="255"/>
    </row>
    <row r="37" spans="2:46" ht="15" customHeight="1" x14ac:dyDescent="0.25">
      <c r="B37" s="271"/>
      <c r="C37" s="155"/>
      <c r="D37" s="156"/>
      <c r="E37" s="154"/>
      <c r="F37" s="155"/>
      <c r="G37" s="155"/>
      <c r="H37" s="155"/>
      <c r="I37" s="155"/>
      <c r="J37" s="66" t="str">
        <f>IF(AND('Mapa final'!$Y$21="Baja",'Mapa final'!$AA$21="Leve"),CONCATENATE("R2C",'Mapa final'!$O$21),"")</f>
        <v/>
      </c>
      <c r="K37" s="67" t="e">
        <f>IF(AND('Mapa final'!#REF!="Baja",'Mapa final'!#REF!="Leve"),CONCATENATE("R2C",'Mapa final'!#REF!),"")</f>
        <v>#REF!</v>
      </c>
      <c r="L37" s="67" t="e">
        <f>IF(AND('Mapa final'!#REF!="Baja",'Mapa final'!#REF!="Leve"),CONCATENATE("R2C",'Mapa final'!#REF!),"")</f>
        <v>#REF!</v>
      </c>
      <c r="M37" s="67" t="e">
        <f>IF(AND('Mapa final'!#REF!="Baja",'Mapa final'!#REF!="Leve"),CONCATENATE("R2C",'Mapa final'!#REF!),"")</f>
        <v>#REF!</v>
      </c>
      <c r="N37" s="67" t="str">
        <f>IF(AND('Mapa final'!$Y$22="Baja",'Mapa final'!$AA$22="Leve"),CONCATENATE("R2C",'Mapa final'!$O$22),"")</f>
        <v/>
      </c>
      <c r="O37" s="68" t="str">
        <f>IF(AND('Mapa final'!$Y$23="Baja",'Mapa final'!$AA$23="Leve"),CONCATENATE("R2C",'Mapa final'!$O$23),"")</f>
        <v/>
      </c>
      <c r="P37" s="57" t="str">
        <f>IF(AND('Mapa final'!$Y$21="Baja",'Mapa final'!$AA$21="Menor"),CONCATENATE("R2C",'Mapa final'!$O$21),"")</f>
        <v/>
      </c>
      <c r="Q37" s="58" t="e">
        <f>IF(AND('Mapa final'!#REF!="Baja",'Mapa final'!#REF!="Menor"),CONCATENATE("R2C",'Mapa final'!#REF!),"")</f>
        <v>#REF!</v>
      </c>
      <c r="R37" s="58" t="e">
        <f>IF(AND('Mapa final'!#REF!="Baja",'Mapa final'!#REF!="Menor"),CONCATENATE("R2C",'Mapa final'!#REF!),"")</f>
        <v>#REF!</v>
      </c>
      <c r="S37" s="58" t="e">
        <f>IF(AND('Mapa final'!#REF!="Baja",'Mapa final'!#REF!="Menor"),CONCATENATE("R2C",'Mapa final'!#REF!),"")</f>
        <v>#REF!</v>
      </c>
      <c r="T37" s="58" t="str">
        <f>IF(AND('Mapa final'!$Y$22="Baja",'Mapa final'!$AA$22="Menor"),CONCATENATE("R2C",'Mapa final'!$O$22),"")</f>
        <v/>
      </c>
      <c r="U37" s="59" t="str">
        <f>IF(AND('Mapa final'!$Y$23="Baja",'Mapa final'!$AA$23="Menor"),CONCATENATE("R2C",'Mapa final'!$O$23),"")</f>
        <v/>
      </c>
      <c r="V37" s="57" t="str">
        <f>IF(AND('Mapa final'!$Y$21="Baja",'Mapa final'!$AA$21="Moderado"),CONCATENATE("R2C",'Mapa final'!$O$21),"")</f>
        <v/>
      </c>
      <c r="W37" s="58" t="e">
        <f>IF(AND('Mapa final'!#REF!="Baja",'Mapa final'!#REF!="Moderado"),CONCATENATE("R2C",'Mapa final'!#REF!),"")</f>
        <v>#REF!</v>
      </c>
      <c r="X37" s="58" t="e">
        <f>IF(AND('Mapa final'!#REF!="Baja",'Mapa final'!#REF!="Moderado"),CONCATENATE("R2C",'Mapa final'!#REF!),"")</f>
        <v>#REF!</v>
      </c>
      <c r="Y37" s="58" t="e">
        <f>IF(AND('Mapa final'!#REF!="Baja",'Mapa final'!#REF!="Moderado"),CONCATENATE("R2C",'Mapa final'!#REF!),"")</f>
        <v>#REF!</v>
      </c>
      <c r="Z37" s="58" t="str">
        <f>IF(AND('Mapa final'!$Y$22="Baja",'Mapa final'!$AA$22="Moderado"),CONCATENATE("R2C",'Mapa final'!$O$22),"")</f>
        <v>R2C2</v>
      </c>
      <c r="AA37" s="59" t="str">
        <f>IF(AND('Mapa final'!$Y$23="Baja",'Mapa final'!$AA$23="Moderado"),CONCATENATE("R2C",'Mapa final'!$O$23),"")</f>
        <v/>
      </c>
      <c r="AB37" s="42" t="str">
        <f>IF(AND('Mapa final'!$Y$21="Baja",'Mapa final'!$AA$21="Mayor"),CONCATENATE("R2C",'Mapa final'!$O$21),"")</f>
        <v/>
      </c>
      <c r="AC37" s="43" t="e">
        <f>IF(AND('Mapa final'!#REF!="Baja",'Mapa final'!#REF!="Mayor"),CONCATENATE("R2C",'Mapa final'!#REF!),"")</f>
        <v>#REF!</v>
      </c>
      <c r="AD37" s="43" t="e">
        <f>IF(AND('Mapa final'!#REF!="Baja",'Mapa final'!#REF!="Mayor"),CONCATENATE("R2C",'Mapa final'!#REF!),"")</f>
        <v>#REF!</v>
      </c>
      <c r="AE37" s="43" t="e">
        <f>IF(AND('Mapa final'!#REF!="Baja",'Mapa final'!#REF!="Mayor"),CONCATENATE("R2C",'Mapa final'!#REF!),"")</f>
        <v>#REF!</v>
      </c>
      <c r="AF37" s="43" t="str">
        <f>IF(AND('Mapa final'!$Y$22="Baja",'Mapa final'!$AA$22="Mayor"),CONCATENATE("R2C",'Mapa final'!$O$22),"")</f>
        <v/>
      </c>
      <c r="AG37" s="44" t="str">
        <f>IF(AND('Mapa final'!$Y$23="Baja",'Mapa final'!$AA$23="Mayor"),CONCATENATE("R2C",'Mapa final'!$O$23),"")</f>
        <v/>
      </c>
      <c r="AH37" s="45" t="str">
        <f>IF(AND('Mapa final'!$Y$21="Baja",'Mapa final'!$AA$21="Catastrófico"),CONCATENATE("R2C",'Mapa final'!$O$21),"")</f>
        <v/>
      </c>
      <c r="AI37" s="46" t="e">
        <f>IF(AND('Mapa final'!#REF!="Baja",'Mapa final'!#REF!="Catastrófico"),CONCATENATE("R2C",'Mapa final'!#REF!),"")</f>
        <v>#REF!</v>
      </c>
      <c r="AJ37" s="46" t="e">
        <f>IF(AND('Mapa final'!#REF!="Baja",'Mapa final'!#REF!="Catastrófico"),CONCATENATE("R2C",'Mapa final'!#REF!),"")</f>
        <v>#REF!</v>
      </c>
      <c r="AK37" s="46" t="e">
        <f>IF(AND('Mapa final'!#REF!="Baja",'Mapa final'!#REF!="Catastrófico"),CONCATENATE("R2C",'Mapa final'!#REF!),"")</f>
        <v>#REF!</v>
      </c>
      <c r="AL37" s="46" t="str">
        <f>IF(AND('Mapa final'!$Y$22="Baja",'Mapa final'!$AA$22="Catastrófico"),CONCATENATE("R2C",'Mapa final'!$O$22),"")</f>
        <v/>
      </c>
      <c r="AM37" s="47" t="str">
        <f>IF(AND('Mapa final'!$Y$23="Baja",'Mapa final'!$AA$23="Catastrófico"),CONCATENATE("R2C",'Mapa final'!$O$23),"")</f>
        <v/>
      </c>
      <c r="AN37" s="35"/>
      <c r="AO37" s="256"/>
      <c r="AP37" s="155"/>
      <c r="AQ37" s="155"/>
      <c r="AR37" s="155"/>
      <c r="AS37" s="155"/>
      <c r="AT37" s="257"/>
    </row>
    <row r="38" spans="2:46" ht="15" customHeight="1" x14ac:dyDescent="0.25">
      <c r="B38" s="271"/>
      <c r="C38" s="155"/>
      <c r="D38" s="156"/>
      <c r="E38" s="154"/>
      <c r="F38" s="155"/>
      <c r="G38" s="155"/>
      <c r="H38" s="155"/>
      <c r="I38" s="155"/>
      <c r="J38" s="66" t="str">
        <f>IF(AND('Mapa final'!$Y$26="Baja",'Mapa final'!$AA$26="Leve"),CONCATENATE("R3C",'Mapa final'!$O$26),"")</f>
        <v/>
      </c>
      <c r="K38" s="67" t="str">
        <f>IF(AND('Mapa final'!$Y$27="Baja",'Mapa final'!$AA$27="Leve"),CONCATENATE("R3C",'Mapa final'!$O$27),"")</f>
        <v/>
      </c>
      <c r="L38" s="67" t="str">
        <f>IF(AND('Mapa final'!$Y$28="Baja",'Mapa final'!$AA$28="Leve"),CONCATENATE("R3C",'Mapa final'!$O$28),"")</f>
        <v/>
      </c>
      <c r="M38" s="67" t="e">
        <f>IF(AND('Mapa final'!#REF!="Baja",'Mapa final'!#REF!="Leve"),CONCATENATE("R3C",'Mapa final'!#REF!),"")</f>
        <v>#REF!</v>
      </c>
      <c r="N38" s="67" t="e">
        <f>IF(AND('Mapa final'!#REF!="Baja",'Mapa final'!#REF!="Leve"),CONCATENATE("R3C",'Mapa final'!#REF!),"")</f>
        <v>#REF!</v>
      </c>
      <c r="O38" s="68" t="e">
        <f>IF(AND('Mapa final'!#REF!="Baja",'Mapa final'!#REF!="Leve"),CONCATENATE("R3C",'Mapa final'!#REF!),"")</f>
        <v>#REF!</v>
      </c>
      <c r="P38" s="57" t="str">
        <f>IF(AND('Mapa final'!$Y$26="Baja",'Mapa final'!$AA$26="Menor"),CONCATENATE("R3C",'Mapa final'!$O$26),"")</f>
        <v/>
      </c>
      <c r="Q38" s="58" t="str">
        <f>IF(AND('Mapa final'!$Y$27="Baja",'Mapa final'!$AA$27="Menor"),CONCATENATE("R3C",'Mapa final'!$O$27),"")</f>
        <v/>
      </c>
      <c r="R38" s="58" t="str">
        <f>IF(AND('Mapa final'!$Y$28="Baja",'Mapa final'!$AA$28="Menor"),CONCATENATE("R3C",'Mapa final'!$O$28),"")</f>
        <v/>
      </c>
      <c r="S38" s="58" t="e">
        <f>IF(AND('Mapa final'!#REF!="Baja",'Mapa final'!#REF!="Menor"),CONCATENATE("R3C",'Mapa final'!#REF!),"")</f>
        <v>#REF!</v>
      </c>
      <c r="T38" s="58" t="e">
        <f>IF(AND('Mapa final'!#REF!="Baja",'Mapa final'!#REF!="Menor"),CONCATENATE("R3C",'Mapa final'!#REF!),"")</f>
        <v>#REF!</v>
      </c>
      <c r="U38" s="59" t="e">
        <f>IF(AND('Mapa final'!#REF!="Baja",'Mapa final'!#REF!="Menor"),CONCATENATE("R3C",'Mapa final'!#REF!),"")</f>
        <v>#REF!</v>
      </c>
      <c r="V38" s="57" t="str">
        <f>IF(AND('Mapa final'!$Y$26="Baja",'Mapa final'!$AA$26="Moderado"),CONCATENATE("R3C",'Mapa final'!$O$26),"")</f>
        <v>R3C1</v>
      </c>
      <c r="W38" s="58" t="str">
        <f>IF(AND('Mapa final'!$Y$27="Baja",'Mapa final'!$AA$27="Moderado"),CONCATENATE("R3C",'Mapa final'!$O$27),"")</f>
        <v/>
      </c>
      <c r="X38" s="58" t="str">
        <f>IF(AND('Mapa final'!$Y$28="Baja",'Mapa final'!$AA$28="Moderado"),CONCATENATE("R3C",'Mapa final'!$O$28),"")</f>
        <v/>
      </c>
      <c r="Y38" s="58" t="e">
        <f>IF(AND('Mapa final'!#REF!="Baja",'Mapa final'!#REF!="Moderado"),CONCATENATE("R3C",'Mapa final'!#REF!),"")</f>
        <v>#REF!</v>
      </c>
      <c r="Z38" s="58" t="e">
        <f>IF(AND('Mapa final'!#REF!="Baja",'Mapa final'!#REF!="Moderado"),CONCATENATE("R3C",'Mapa final'!#REF!),"")</f>
        <v>#REF!</v>
      </c>
      <c r="AA38" s="59" t="e">
        <f>IF(AND('Mapa final'!#REF!="Baja",'Mapa final'!#REF!="Moderado"),CONCATENATE("R3C",'Mapa final'!#REF!),"")</f>
        <v>#REF!</v>
      </c>
      <c r="AB38" s="42" t="str">
        <f>IF(AND('Mapa final'!$Y$26="Baja",'Mapa final'!$AA$26="Mayor"),CONCATENATE("R3C",'Mapa final'!$O$26),"")</f>
        <v/>
      </c>
      <c r="AC38" s="43" t="str">
        <f>IF(AND('Mapa final'!$Y$27="Baja",'Mapa final'!$AA$27="Mayor"),CONCATENATE("R3C",'Mapa final'!$O$27),"")</f>
        <v/>
      </c>
      <c r="AD38" s="43" t="str">
        <f>IF(AND('Mapa final'!$Y$28="Baja",'Mapa final'!$AA$28="Mayor"),CONCATENATE("R3C",'Mapa final'!$O$28),"")</f>
        <v/>
      </c>
      <c r="AE38" s="43" t="e">
        <f>IF(AND('Mapa final'!#REF!="Baja",'Mapa final'!#REF!="Mayor"),CONCATENATE("R3C",'Mapa final'!#REF!),"")</f>
        <v>#REF!</v>
      </c>
      <c r="AF38" s="43" t="e">
        <f>IF(AND('Mapa final'!#REF!="Baja",'Mapa final'!#REF!="Mayor"),CONCATENATE("R3C",'Mapa final'!#REF!),"")</f>
        <v>#REF!</v>
      </c>
      <c r="AG38" s="44" t="e">
        <f>IF(AND('Mapa final'!#REF!="Baja",'Mapa final'!#REF!="Mayor"),CONCATENATE("R3C",'Mapa final'!#REF!),"")</f>
        <v>#REF!</v>
      </c>
      <c r="AH38" s="45" t="str">
        <f>IF(AND('Mapa final'!$Y$26="Baja",'Mapa final'!$AA$26="Catastrófico"),CONCATENATE("R3C",'Mapa final'!$O$26),"")</f>
        <v/>
      </c>
      <c r="AI38" s="46" t="str">
        <f>IF(AND('Mapa final'!$Y$27="Baja",'Mapa final'!$AA$27="Catastrófico"),CONCATENATE("R3C",'Mapa final'!$O$27),"")</f>
        <v/>
      </c>
      <c r="AJ38" s="46" t="str">
        <f>IF(AND('Mapa final'!$Y$28="Baja",'Mapa final'!$AA$28="Catastrófico"),CONCATENATE("R3C",'Mapa final'!$O$28),"")</f>
        <v/>
      </c>
      <c r="AK38" s="46" t="e">
        <f>IF(AND('Mapa final'!#REF!="Baja",'Mapa final'!#REF!="Catastrófico"),CONCATENATE("R3C",'Mapa final'!#REF!),"")</f>
        <v>#REF!</v>
      </c>
      <c r="AL38" s="46" t="e">
        <f>IF(AND('Mapa final'!#REF!="Baja",'Mapa final'!#REF!="Catastrófico"),CONCATENATE("R3C",'Mapa final'!#REF!),"")</f>
        <v>#REF!</v>
      </c>
      <c r="AM38" s="47" t="e">
        <f>IF(AND('Mapa final'!#REF!="Baja",'Mapa final'!#REF!="Catastrófico"),CONCATENATE("R3C",'Mapa final'!#REF!),"")</f>
        <v>#REF!</v>
      </c>
      <c r="AN38" s="35"/>
      <c r="AO38" s="256"/>
      <c r="AP38" s="155"/>
      <c r="AQ38" s="155"/>
      <c r="AR38" s="155"/>
      <c r="AS38" s="155"/>
      <c r="AT38" s="257"/>
    </row>
    <row r="39" spans="2:46" ht="15" customHeight="1" x14ac:dyDescent="0.25">
      <c r="B39" s="271"/>
      <c r="C39" s="155"/>
      <c r="D39" s="156"/>
      <c r="E39" s="154"/>
      <c r="F39" s="155"/>
      <c r="G39" s="155"/>
      <c r="H39" s="155"/>
      <c r="I39" s="155"/>
      <c r="J39" s="66" t="str">
        <f>IF(AND('Mapa final'!$Y$31="Baja",'Mapa final'!$AA$31="Leve"),CONCATENATE("R4C",'Mapa final'!$O$31),"")</f>
        <v/>
      </c>
      <c r="K39" s="67" t="str">
        <f>IF(AND('Mapa final'!$Y$32="Baja",'Mapa final'!$AA$32="Leve"),CONCATENATE("R4C",'Mapa final'!$O$32),"")</f>
        <v/>
      </c>
      <c r="L39" s="67" t="e">
        <f>IF(AND('Mapa final'!#REF!="Baja",'Mapa final'!#REF!="Leve"),CONCATENATE("R4C",'Mapa final'!#REF!),"")</f>
        <v>#REF!</v>
      </c>
      <c r="M39" s="67" t="str">
        <f>IF(AND('Mapa final'!$Y$33="Baja",'Mapa final'!$AA$33="Leve"),CONCATENATE("R4C",'Mapa final'!$O$33),"")</f>
        <v/>
      </c>
      <c r="N39" s="67" t="e">
        <f>IF(AND('Mapa final'!#REF!="Baja",'Mapa final'!#REF!="Leve"),CONCATENATE("R4C",'Mapa final'!#REF!),"")</f>
        <v>#REF!</v>
      </c>
      <c r="O39" s="68" t="e">
        <f>IF(AND('Mapa final'!#REF!="Baja",'Mapa final'!#REF!="Leve"),CONCATENATE("R4C",'Mapa final'!#REF!),"")</f>
        <v>#REF!</v>
      </c>
      <c r="P39" s="57" t="str">
        <f>IF(AND('Mapa final'!$Y$31="Baja",'Mapa final'!$AA$31="Menor"),CONCATENATE("R4C",'Mapa final'!$O$31),"")</f>
        <v/>
      </c>
      <c r="Q39" s="58" t="str">
        <f>IF(AND('Mapa final'!$Y$32="Baja",'Mapa final'!$AA$32="Menor"),CONCATENATE("R4C",'Mapa final'!$O$32),"")</f>
        <v/>
      </c>
      <c r="R39" s="58" t="e">
        <f>IF(AND('Mapa final'!#REF!="Baja",'Mapa final'!#REF!="Menor"),CONCATENATE("R4C",'Mapa final'!#REF!),"")</f>
        <v>#REF!</v>
      </c>
      <c r="S39" s="58" t="str">
        <f>IF(AND('Mapa final'!$Y$33="Baja",'Mapa final'!$AA$33="Menor"),CONCATENATE("R4C",'Mapa final'!$O$33),"")</f>
        <v/>
      </c>
      <c r="T39" s="58" t="e">
        <f>IF(AND('Mapa final'!#REF!="Baja",'Mapa final'!#REF!="Menor"),CONCATENATE("R4C",'Mapa final'!#REF!),"")</f>
        <v>#REF!</v>
      </c>
      <c r="U39" s="59" t="e">
        <f>IF(AND('Mapa final'!#REF!="Baja",'Mapa final'!#REF!="Menor"),CONCATENATE("R4C",'Mapa final'!#REF!),"")</f>
        <v>#REF!</v>
      </c>
      <c r="V39" s="57" t="str">
        <f>IF(AND('Mapa final'!$Y$31="Baja",'Mapa final'!$AA$31="Moderado"),CONCATENATE("R4C",'Mapa final'!$O$31),"")</f>
        <v/>
      </c>
      <c r="W39" s="58" t="str">
        <f>IF(AND('Mapa final'!$Y$32="Baja",'Mapa final'!$AA$32="Moderado"),CONCATENATE("R4C",'Mapa final'!$O$32),"")</f>
        <v/>
      </c>
      <c r="X39" s="58" t="e">
        <f>IF(AND('Mapa final'!#REF!="Baja",'Mapa final'!#REF!="Moderado"),CONCATENATE("R4C",'Mapa final'!#REF!),"")</f>
        <v>#REF!</v>
      </c>
      <c r="Y39" s="58" t="str">
        <f>IF(AND('Mapa final'!$Y$33="Baja",'Mapa final'!$AA$33="Moderado"),CONCATENATE("R4C",'Mapa final'!$O$33),"")</f>
        <v/>
      </c>
      <c r="Z39" s="58" t="e">
        <f>IF(AND('Mapa final'!#REF!="Baja",'Mapa final'!#REF!="Moderado"),CONCATENATE("R4C",'Mapa final'!#REF!),"")</f>
        <v>#REF!</v>
      </c>
      <c r="AA39" s="59" t="e">
        <f>IF(AND('Mapa final'!#REF!="Baja",'Mapa final'!#REF!="Moderado"),CONCATENATE("R4C",'Mapa final'!#REF!),"")</f>
        <v>#REF!</v>
      </c>
      <c r="AB39" s="42" t="str">
        <f>IF(AND('Mapa final'!$Y$31="Baja",'Mapa final'!$AA$31="Mayor"),CONCATENATE("R4C",'Mapa final'!$O$31),"")</f>
        <v/>
      </c>
      <c r="AC39" s="43" t="str">
        <f>IF(AND('Mapa final'!$Y$32="Baja",'Mapa final'!$AA$32="Mayor"),CONCATENATE("R4C",'Mapa final'!$O$32),"")</f>
        <v/>
      </c>
      <c r="AD39" s="43" t="e">
        <f>IF(AND('Mapa final'!#REF!="Baja",'Mapa final'!#REF!="Mayor"),CONCATENATE("R4C",'Mapa final'!#REF!),"")</f>
        <v>#REF!</v>
      </c>
      <c r="AE39" s="43" t="str">
        <f>IF(AND('Mapa final'!$Y$33="Baja",'Mapa final'!$AA$33="Mayor"),CONCATENATE("R4C",'Mapa final'!$O$33),"")</f>
        <v/>
      </c>
      <c r="AF39" s="43" t="e">
        <f>IF(AND('Mapa final'!#REF!="Baja",'Mapa final'!#REF!="Mayor"),CONCATENATE("R4C",'Mapa final'!#REF!),"")</f>
        <v>#REF!</v>
      </c>
      <c r="AG39" s="44" t="e">
        <f>IF(AND('Mapa final'!#REF!="Baja",'Mapa final'!#REF!="Mayor"),CONCATENATE("R4C",'Mapa final'!#REF!),"")</f>
        <v>#REF!</v>
      </c>
      <c r="AH39" s="45" t="str">
        <f>IF(AND('Mapa final'!$Y$31="Baja",'Mapa final'!$AA$31="Catastrófico"),CONCATENATE("R4C",'Mapa final'!$O$31),"")</f>
        <v/>
      </c>
      <c r="AI39" s="46" t="str">
        <f>IF(AND('Mapa final'!$Y$32="Baja",'Mapa final'!$AA$32="Catastrófico"),CONCATENATE("R4C",'Mapa final'!$O$32),"")</f>
        <v/>
      </c>
      <c r="AJ39" s="46" t="e">
        <f>IF(AND('Mapa final'!#REF!="Baja",'Mapa final'!#REF!="Catastrófico"),CONCATENATE("R4C",'Mapa final'!#REF!),"")</f>
        <v>#REF!</v>
      </c>
      <c r="AK39" s="46" t="str">
        <f>IF(AND('Mapa final'!$Y$33="Baja",'Mapa final'!$AA$33="Catastrófico"),CONCATENATE("R4C",'Mapa final'!$O$33),"")</f>
        <v/>
      </c>
      <c r="AL39" s="46" t="e">
        <f>IF(AND('Mapa final'!#REF!="Baja",'Mapa final'!#REF!="Catastrófico"),CONCATENATE("R4C",'Mapa final'!#REF!),"")</f>
        <v>#REF!</v>
      </c>
      <c r="AM39" s="47" t="e">
        <f>IF(AND('Mapa final'!#REF!="Baja",'Mapa final'!#REF!="Catastrófico"),CONCATENATE("R4C",'Mapa final'!#REF!),"")</f>
        <v>#REF!</v>
      </c>
      <c r="AN39" s="35"/>
      <c r="AO39" s="256"/>
      <c r="AP39" s="155"/>
      <c r="AQ39" s="155"/>
      <c r="AR39" s="155"/>
      <c r="AS39" s="155"/>
      <c r="AT39" s="257"/>
    </row>
    <row r="40" spans="2:46" ht="15" customHeight="1" x14ac:dyDescent="0.25">
      <c r="B40" s="271"/>
      <c r="C40" s="155"/>
      <c r="D40" s="156"/>
      <c r="E40" s="154"/>
      <c r="F40" s="155"/>
      <c r="G40" s="155"/>
      <c r="H40" s="155"/>
      <c r="I40" s="155"/>
      <c r="J40" s="66" t="str">
        <f>IF(AND('Mapa final'!$Y$36="Baja",'Mapa final'!$AA$36="Leve"),CONCATENATE("R5C",'Mapa final'!$O$36),"")</f>
        <v/>
      </c>
      <c r="K40" s="67" t="str">
        <f>IF(AND('Mapa final'!$Y$37="Baja",'Mapa final'!$AA$37="Leve"),CONCATENATE("R5C",'Mapa final'!$O$37),"")</f>
        <v/>
      </c>
      <c r="L40" s="67" t="str">
        <f>IF(AND('Mapa final'!$Y$38="Baja",'Mapa final'!$AA$38="Leve"),CONCATENATE("R5C",'Mapa final'!$O$38),"")</f>
        <v/>
      </c>
      <c r="M40" s="67" t="e">
        <f>IF(AND('Mapa final'!#REF!="Baja",'Mapa final'!#REF!="Leve"),CONCATENATE("R5C",'Mapa final'!#REF!),"")</f>
        <v>#REF!</v>
      </c>
      <c r="N40" s="67" t="e">
        <f>IF(AND('Mapa final'!#REF!="Baja",'Mapa final'!#REF!="Leve"),CONCATENATE("R5C",'Mapa final'!#REF!),"")</f>
        <v>#REF!</v>
      </c>
      <c r="O40" s="68" t="e">
        <f>IF(AND('Mapa final'!#REF!="Baja",'Mapa final'!#REF!="Leve"),CONCATENATE("R5C",'Mapa final'!#REF!),"")</f>
        <v>#REF!</v>
      </c>
      <c r="P40" s="57" t="str">
        <f>IF(AND('Mapa final'!$Y$36="Baja",'Mapa final'!$AA$36="Menor"),CONCATENATE("R5C",'Mapa final'!$O$36),"")</f>
        <v/>
      </c>
      <c r="Q40" s="58" t="str">
        <f>IF(AND('Mapa final'!$Y$37="Baja",'Mapa final'!$AA$37="Menor"),CONCATENATE("R5C",'Mapa final'!$O$37),"")</f>
        <v/>
      </c>
      <c r="R40" s="58" t="str">
        <f>IF(AND('Mapa final'!$Y$38="Baja",'Mapa final'!$AA$38="Menor"),CONCATENATE("R5C",'Mapa final'!$O$38),"")</f>
        <v/>
      </c>
      <c r="S40" s="58" t="e">
        <f>IF(AND('Mapa final'!#REF!="Baja",'Mapa final'!#REF!="Menor"),CONCATENATE("R5C",'Mapa final'!#REF!),"")</f>
        <v>#REF!</v>
      </c>
      <c r="T40" s="58" t="e">
        <f>IF(AND('Mapa final'!#REF!="Baja",'Mapa final'!#REF!="Menor"),CONCATENATE("R5C",'Mapa final'!#REF!),"")</f>
        <v>#REF!</v>
      </c>
      <c r="U40" s="59" t="e">
        <f>IF(AND('Mapa final'!#REF!="Baja",'Mapa final'!#REF!="Menor"),CONCATENATE("R5C",'Mapa final'!#REF!),"")</f>
        <v>#REF!</v>
      </c>
      <c r="V40" s="57" t="str">
        <f>IF(AND('Mapa final'!$Y$36="Baja",'Mapa final'!$AA$36="Moderado"),CONCATENATE("R5C",'Mapa final'!$O$36),"")</f>
        <v/>
      </c>
      <c r="W40" s="58" t="str">
        <f>IF(AND('Mapa final'!$Y$37="Baja",'Mapa final'!$AA$37="Moderado"),CONCATENATE("R5C",'Mapa final'!$O$37),"")</f>
        <v/>
      </c>
      <c r="X40" s="58" t="str">
        <f>IF(AND('Mapa final'!$Y$38="Baja",'Mapa final'!$AA$38="Moderado"),CONCATENATE("R5C",'Mapa final'!$O$38),"")</f>
        <v/>
      </c>
      <c r="Y40" s="58" t="e">
        <f>IF(AND('Mapa final'!#REF!="Baja",'Mapa final'!#REF!="Moderado"),CONCATENATE("R5C",'Mapa final'!#REF!),"")</f>
        <v>#REF!</v>
      </c>
      <c r="Z40" s="58" t="e">
        <f>IF(AND('Mapa final'!#REF!="Baja",'Mapa final'!#REF!="Moderado"),CONCATENATE("R5C",'Mapa final'!#REF!),"")</f>
        <v>#REF!</v>
      </c>
      <c r="AA40" s="59" t="e">
        <f>IF(AND('Mapa final'!#REF!="Baja",'Mapa final'!#REF!="Moderado"),CONCATENATE("R5C",'Mapa final'!#REF!),"")</f>
        <v>#REF!</v>
      </c>
      <c r="AB40" s="42" t="str">
        <f>IF(AND('Mapa final'!$Y$36="Baja",'Mapa final'!$AA$36="Mayor"),CONCATENATE("R5C",'Mapa final'!$O$36),"")</f>
        <v/>
      </c>
      <c r="AC40" s="43" t="str">
        <f>IF(AND('Mapa final'!$Y$37="Baja",'Mapa final'!$AA$37="Mayor"),CONCATENATE("R5C",'Mapa final'!$O$37),"")</f>
        <v/>
      </c>
      <c r="AD40" s="43" t="str">
        <f>IF(AND('Mapa final'!$Y$38="Baja",'Mapa final'!$AA$38="Mayor"),CONCATENATE("R5C",'Mapa final'!$O$38),"")</f>
        <v/>
      </c>
      <c r="AE40" s="43" t="e">
        <f>IF(AND('Mapa final'!#REF!="Baja",'Mapa final'!#REF!="Mayor"),CONCATENATE("R5C",'Mapa final'!#REF!),"")</f>
        <v>#REF!</v>
      </c>
      <c r="AF40" s="43" t="e">
        <f>IF(AND('Mapa final'!#REF!="Baja",'Mapa final'!#REF!="Mayor"),CONCATENATE("R5C",'Mapa final'!#REF!),"")</f>
        <v>#REF!</v>
      </c>
      <c r="AG40" s="44" t="e">
        <f>IF(AND('Mapa final'!#REF!="Baja",'Mapa final'!#REF!="Mayor"),CONCATENATE("R5C",'Mapa final'!#REF!),"")</f>
        <v>#REF!</v>
      </c>
      <c r="AH40" s="45" t="str">
        <f>IF(AND('Mapa final'!$Y$36="Baja",'Mapa final'!$AA$36="Catastrófico"),CONCATENATE("R5C",'Mapa final'!$O$36),"")</f>
        <v/>
      </c>
      <c r="AI40" s="46" t="str">
        <f>IF(AND('Mapa final'!$Y$37="Baja",'Mapa final'!$AA$37="Catastrófico"),CONCATENATE("R5C",'Mapa final'!$O$37),"")</f>
        <v/>
      </c>
      <c r="AJ40" s="46" t="str">
        <f>IF(AND('Mapa final'!$Y$38="Baja",'Mapa final'!$AA$38="Catastrófico"),CONCATENATE("R5C",'Mapa final'!$O$38),"")</f>
        <v/>
      </c>
      <c r="AK40" s="46" t="e">
        <f>IF(AND('Mapa final'!#REF!="Baja",'Mapa final'!#REF!="Catastrófico"),CONCATENATE("R5C",'Mapa final'!#REF!),"")</f>
        <v>#REF!</v>
      </c>
      <c r="AL40" s="46" t="e">
        <f>IF(AND('Mapa final'!#REF!="Baja",'Mapa final'!#REF!="Catastrófico"),CONCATENATE("R5C",'Mapa final'!#REF!),"")</f>
        <v>#REF!</v>
      </c>
      <c r="AM40" s="47" t="e">
        <f>IF(AND('Mapa final'!#REF!="Baja",'Mapa final'!#REF!="Catastrófico"),CONCATENATE("R5C",'Mapa final'!#REF!),"")</f>
        <v>#REF!</v>
      </c>
      <c r="AN40" s="35"/>
      <c r="AO40" s="256"/>
      <c r="AP40" s="155"/>
      <c r="AQ40" s="155"/>
      <c r="AR40" s="155"/>
      <c r="AS40" s="155"/>
      <c r="AT40" s="257"/>
    </row>
    <row r="41" spans="2:46" ht="15" customHeight="1" x14ac:dyDescent="0.25">
      <c r="B41" s="271"/>
      <c r="C41" s="155"/>
      <c r="D41" s="156"/>
      <c r="E41" s="154"/>
      <c r="F41" s="155"/>
      <c r="G41" s="155"/>
      <c r="H41" s="155"/>
      <c r="I41" s="155"/>
      <c r="J41" s="66" t="str">
        <f>IF(AND('Mapa final'!$Y$41="Baja",'Mapa final'!$AA$41="Leve"),CONCATENATE("R6C",'Mapa final'!$O$41),"")</f>
        <v/>
      </c>
      <c r="K41" s="67" t="str">
        <f>IF(AND('Mapa final'!$Y$42="Baja",'Mapa final'!$AA$42="Leve"),CONCATENATE("R6C",'Mapa final'!$O$42),"")</f>
        <v/>
      </c>
      <c r="L41" s="67" t="str">
        <f>IF(AND('Mapa final'!$Y$43="Baja",'Mapa final'!$AA$43="Leve"),CONCATENATE("R6C",'Mapa final'!$O$43),"")</f>
        <v/>
      </c>
      <c r="M41" s="67" t="e">
        <f>IF(AND('Mapa final'!#REF!="Baja",'Mapa final'!#REF!="Leve"),CONCATENATE("R6C",'Mapa final'!#REF!),"")</f>
        <v>#REF!</v>
      </c>
      <c r="N41" s="67" t="e">
        <f>IF(AND('Mapa final'!#REF!="Baja",'Mapa final'!#REF!="Leve"),CONCATENATE("R6C",'Mapa final'!#REF!),"")</f>
        <v>#REF!</v>
      </c>
      <c r="O41" s="68" t="e">
        <f>IF(AND('Mapa final'!#REF!="Baja",'Mapa final'!#REF!="Leve"),CONCATENATE("R6C",'Mapa final'!#REF!),"")</f>
        <v>#REF!</v>
      </c>
      <c r="P41" s="57" t="str">
        <f>IF(AND('Mapa final'!$Y$41="Baja",'Mapa final'!$AA$41="Menor"),CONCATENATE("R6C",'Mapa final'!$O$41),"")</f>
        <v/>
      </c>
      <c r="Q41" s="58" t="str">
        <f>IF(AND('Mapa final'!$Y$42="Baja",'Mapa final'!$AA$42="Menor"),CONCATENATE("R6C",'Mapa final'!$O$42),"")</f>
        <v/>
      </c>
      <c r="R41" s="58" t="str">
        <f>IF(AND('Mapa final'!$Y$43="Baja",'Mapa final'!$AA$43="Menor"),CONCATENATE("R6C",'Mapa final'!$O$43),"")</f>
        <v/>
      </c>
      <c r="S41" s="58" t="e">
        <f>IF(AND('Mapa final'!#REF!="Baja",'Mapa final'!#REF!="Menor"),CONCATENATE("R6C",'Mapa final'!#REF!),"")</f>
        <v>#REF!</v>
      </c>
      <c r="T41" s="58" t="e">
        <f>IF(AND('Mapa final'!#REF!="Baja",'Mapa final'!#REF!="Menor"),CONCATENATE("R6C",'Mapa final'!#REF!),"")</f>
        <v>#REF!</v>
      </c>
      <c r="U41" s="59" t="e">
        <f>IF(AND('Mapa final'!#REF!="Baja",'Mapa final'!#REF!="Menor"),CONCATENATE("R6C",'Mapa final'!#REF!),"")</f>
        <v>#REF!</v>
      </c>
      <c r="V41" s="57" t="str">
        <f>IF(AND('Mapa final'!$Y$41="Baja",'Mapa final'!$AA$41="Moderado"),CONCATENATE("R6C",'Mapa final'!$O$41),"")</f>
        <v/>
      </c>
      <c r="W41" s="58" t="str">
        <f>IF(AND('Mapa final'!$Y$42="Baja",'Mapa final'!$AA$42="Moderado"),CONCATENATE("R6C",'Mapa final'!$O$42),"")</f>
        <v/>
      </c>
      <c r="X41" s="58" t="str">
        <f>IF(AND('Mapa final'!$Y$43="Baja",'Mapa final'!$AA$43="Moderado"),CONCATENATE("R6C",'Mapa final'!$O$43),"")</f>
        <v/>
      </c>
      <c r="Y41" s="58" t="e">
        <f>IF(AND('Mapa final'!#REF!="Baja",'Mapa final'!#REF!="Moderado"),CONCATENATE("R6C",'Mapa final'!#REF!),"")</f>
        <v>#REF!</v>
      </c>
      <c r="Z41" s="58" t="e">
        <f>IF(AND('Mapa final'!#REF!="Baja",'Mapa final'!#REF!="Moderado"),CONCATENATE("R6C",'Mapa final'!#REF!),"")</f>
        <v>#REF!</v>
      </c>
      <c r="AA41" s="59" t="e">
        <f>IF(AND('Mapa final'!#REF!="Baja",'Mapa final'!#REF!="Moderado"),CONCATENATE("R6C",'Mapa final'!#REF!),"")</f>
        <v>#REF!</v>
      </c>
      <c r="AB41" s="42" t="str">
        <f>IF(AND('Mapa final'!$Y$41="Baja",'Mapa final'!$AA$41="Mayor"),CONCATENATE("R6C",'Mapa final'!$O$41),"")</f>
        <v/>
      </c>
      <c r="AC41" s="43" t="str">
        <f>IF(AND('Mapa final'!$Y$42="Baja",'Mapa final'!$AA$42="Mayor"),CONCATENATE("R6C",'Mapa final'!$O$42),"")</f>
        <v/>
      </c>
      <c r="AD41" s="43" t="str">
        <f>IF(AND('Mapa final'!$Y$43="Baja",'Mapa final'!$AA$43="Mayor"),CONCATENATE("R6C",'Mapa final'!$O$43),"")</f>
        <v/>
      </c>
      <c r="AE41" s="43" t="e">
        <f>IF(AND('Mapa final'!#REF!="Baja",'Mapa final'!#REF!="Mayor"),CONCATENATE("R6C",'Mapa final'!#REF!),"")</f>
        <v>#REF!</v>
      </c>
      <c r="AF41" s="43" t="e">
        <f>IF(AND('Mapa final'!#REF!="Baja",'Mapa final'!#REF!="Mayor"),CONCATENATE("R6C",'Mapa final'!#REF!),"")</f>
        <v>#REF!</v>
      </c>
      <c r="AG41" s="44" t="e">
        <f>IF(AND('Mapa final'!#REF!="Baja",'Mapa final'!#REF!="Mayor"),CONCATENATE("R6C",'Mapa final'!#REF!),"")</f>
        <v>#REF!</v>
      </c>
      <c r="AH41" s="45" t="str">
        <f>IF(AND('Mapa final'!$Y$41="Baja",'Mapa final'!$AA$41="Catastrófico"),CONCATENATE("R6C",'Mapa final'!$O$41),"")</f>
        <v/>
      </c>
      <c r="AI41" s="46" t="str">
        <f>IF(AND('Mapa final'!$Y$42="Baja",'Mapa final'!$AA$42="Catastrófico"),CONCATENATE("R6C",'Mapa final'!$O$42),"")</f>
        <v/>
      </c>
      <c r="AJ41" s="46" t="str">
        <f>IF(AND('Mapa final'!$Y$43="Baja",'Mapa final'!$AA$43="Catastrófico"),CONCATENATE("R6C",'Mapa final'!$O$43),"")</f>
        <v/>
      </c>
      <c r="AK41" s="46" t="e">
        <f>IF(AND('Mapa final'!#REF!="Baja",'Mapa final'!#REF!="Catastrófico"),CONCATENATE("R6C",'Mapa final'!#REF!),"")</f>
        <v>#REF!</v>
      </c>
      <c r="AL41" s="46" t="e">
        <f>IF(AND('Mapa final'!#REF!="Baja",'Mapa final'!#REF!="Catastrófico"),CONCATENATE("R6C",'Mapa final'!#REF!),"")</f>
        <v>#REF!</v>
      </c>
      <c r="AM41" s="47" t="e">
        <f>IF(AND('Mapa final'!#REF!="Baja",'Mapa final'!#REF!="Catastrófico"),CONCATENATE("R6C",'Mapa final'!#REF!),"")</f>
        <v>#REF!</v>
      </c>
      <c r="AN41" s="35"/>
      <c r="AO41" s="256"/>
      <c r="AP41" s="155"/>
      <c r="AQ41" s="155"/>
      <c r="AR41" s="155"/>
      <c r="AS41" s="155"/>
      <c r="AT41" s="257"/>
    </row>
    <row r="42" spans="2:46" ht="15" customHeight="1" x14ac:dyDescent="0.25">
      <c r="B42" s="271"/>
      <c r="C42" s="155"/>
      <c r="D42" s="156"/>
      <c r="E42" s="154"/>
      <c r="F42" s="155"/>
      <c r="G42" s="155"/>
      <c r="H42" s="155"/>
      <c r="I42" s="155"/>
      <c r="J42" s="66" t="e">
        <f>IF(AND('Mapa final'!#REF!="Baja",'Mapa final'!#REF!="Leve"),CONCATENATE("R7C",'Mapa final'!#REF!),"")</f>
        <v>#REF!</v>
      </c>
      <c r="K42" s="67" t="e">
        <f>IF(AND('Mapa final'!#REF!="Baja",'Mapa final'!#REF!="Leve"),CONCATENATE("R7C",'Mapa final'!#REF!),"")</f>
        <v>#REF!</v>
      </c>
      <c r="L42" s="67" t="e">
        <f>IF(AND('Mapa final'!#REF!="Baja",'Mapa final'!#REF!="Leve"),CONCATENATE("R7C",'Mapa final'!#REF!),"")</f>
        <v>#REF!</v>
      </c>
      <c r="M42" s="67" t="e">
        <f>IF(AND('Mapa final'!#REF!="Baja",'Mapa final'!#REF!="Leve"),CONCATENATE("R7C",'Mapa final'!#REF!),"")</f>
        <v>#REF!</v>
      </c>
      <c r="N42" s="67" t="e">
        <f>IF(AND('Mapa final'!#REF!="Baja",'Mapa final'!#REF!="Leve"),CONCATENATE("R7C",'Mapa final'!#REF!),"")</f>
        <v>#REF!</v>
      </c>
      <c r="O42" s="68" t="e">
        <f>IF(AND('Mapa final'!#REF!="Baja",'Mapa final'!#REF!="Leve"),CONCATENATE("R7C",'Mapa final'!#REF!),"")</f>
        <v>#REF!</v>
      </c>
      <c r="P42" s="57" t="e">
        <f>IF(AND('Mapa final'!#REF!="Baja",'Mapa final'!#REF!="Menor"),CONCATENATE("R7C",'Mapa final'!#REF!),"")</f>
        <v>#REF!</v>
      </c>
      <c r="Q42" s="58" t="e">
        <f>IF(AND('Mapa final'!#REF!="Baja",'Mapa final'!#REF!="Menor"),CONCATENATE("R7C",'Mapa final'!#REF!),"")</f>
        <v>#REF!</v>
      </c>
      <c r="R42" s="58" t="e">
        <f>IF(AND('Mapa final'!#REF!="Baja",'Mapa final'!#REF!="Menor"),CONCATENATE("R7C",'Mapa final'!#REF!),"")</f>
        <v>#REF!</v>
      </c>
      <c r="S42" s="58" t="e">
        <f>IF(AND('Mapa final'!#REF!="Baja",'Mapa final'!#REF!="Menor"),CONCATENATE("R7C",'Mapa final'!#REF!),"")</f>
        <v>#REF!</v>
      </c>
      <c r="T42" s="58" t="e">
        <f>IF(AND('Mapa final'!#REF!="Baja",'Mapa final'!#REF!="Menor"),CONCATENATE("R7C",'Mapa final'!#REF!),"")</f>
        <v>#REF!</v>
      </c>
      <c r="U42" s="59" t="e">
        <f>IF(AND('Mapa final'!#REF!="Baja",'Mapa final'!#REF!="Menor"),CONCATENATE("R7C",'Mapa final'!#REF!),"")</f>
        <v>#REF!</v>
      </c>
      <c r="V42" s="57" t="e">
        <f>IF(AND('Mapa final'!#REF!="Baja",'Mapa final'!#REF!="Moderado"),CONCATENATE("R7C",'Mapa final'!#REF!),"")</f>
        <v>#REF!</v>
      </c>
      <c r="W42" s="58" t="e">
        <f>IF(AND('Mapa final'!#REF!="Baja",'Mapa final'!#REF!="Moderado"),CONCATENATE("R7C",'Mapa final'!#REF!),"")</f>
        <v>#REF!</v>
      </c>
      <c r="X42" s="58" t="e">
        <f>IF(AND('Mapa final'!#REF!="Baja",'Mapa final'!#REF!="Moderado"),CONCATENATE("R7C",'Mapa final'!#REF!),"")</f>
        <v>#REF!</v>
      </c>
      <c r="Y42" s="58" t="e">
        <f>IF(AND('Mapa final'!#REF!="Baja",'Mapa final'!#REF!="Moderado"),CONCATENATE("R7C",'Mapa final'!#REF!),"")</f>
        <v>#REF!</v>
      </c>
      <c r="Z42" s="58" t="e">
        <f>IF(AND('Mapa final'!#REF!="Baja",'Mapa final'!#REF!="Moderado"),CONCATENATE("R7C",'Mapa final'!#REF!),"")</f>
        <v>#REF!</v>
      </c>
      <c r="AA42" s="59" t="e">
        <f>IF(AND('Mapa final'!#REF!="Baja",'Mapa final'!#REF!="Moderado"),CONCATENATE("R7C",'Mapa final'!#REF!),"")</f>
        <v>#REF!</v>
      </c>
      <c r="AB42" s="42" t="e">
        <f>IF(AND('Mapa final'!#REF!="Baja",'Mapa final'!#REF!="Mayor"),CONCATENATE("R7C",'Mapa final'!#REF!),"")</f>
        <v>#REF!</v>
      </c>
      <c r="AC42" s="43" t="e">
        <f>IF(AND('Mapa final'!#REF!="Baja",'Mapa final'!#REF!="Mayor"),CONCATENATE("R7C",'Mapa final'!#REF!),"")</f>
        <v>#REF!</v>
      </c>
      <c r="AD42" s="43" t="e">
        <f>IF(AND('Mapa final'!#REF!="Baja",'Mapa final'!#REF!="Mayor"),CONCATENATE("R7C",'Mapa final'!#REF!),"")</f>
        <v>#REF!</v>
      </c>
      <c r="AE42" s="43" t="e">
        <f>IF(AND('Mapa final'!#REF!="Baja",'Mapa final'!#REF!="Mayor"),CONCATENATE("R7C",'Mapa final'!#REF!),"")</f>
        <v>#REF!</v>
      </c>
      <c r="AF42" s="43" t="e">
        <f>IF(AND('Mapa final'!#REF!="Baja",'Mapa final'!#REF!="Mayor"),CONCATENATE("R7C",'Mapa final'!#REF!),"")</f>
        <v>#REF!</v>
      </c>
      <c r="AG42" s="44" t="e">
        <f>IF(AND('Mapa final'!#REF!="Baja",'Mapa final'!#REF!="Mayor"),CONCATENATE("R7C",'Mapa final'!#REF!),"")</f>
        <v>#REF!</v>
      </c>
      <c r="AH42" s="45" t="e">
        <f>IF(AND('Mapa final'!#REF!="Baja",'Mapa final'!#REF!="Catastrófico"),CONCATENATE("R7C",'Mapa final'!#REF!),"")</f>
        <v>#REF!</v>
      </c>
      <c r="AI42" s="46" t="e">
        <f>IF(AND('Mapa final'!#REF!="Baja",'Mapa final'!#REF!="Catastrófico"),CONCATENATE("R7C",'Mapa final'!#REF!),"")</f>
        <v>#REF!</v>
      </c>
      <c r="AJ42" s="46" t="e">
        <f>IF(AND('Mapa final'!#REF!="Baja",'Mapa final'!#REF!="Catastrófico"),CONCATENATE("R7C",'Mapa final'!#REF!),"")</f>
        <v>#REF!</v>
      </c>
      <c r="AK42" s="46" t="e">
        <f>IF(AND('Mapa final'!#REF!="Baja",'Mapa final'!#REF!="Catastrófico"),CONCATENATE("R7C",'Mapa final'!#REF!),"")</f>
        <v>#REF!</v>
      </c>
      <c r="AL42" s="46" t="e">
        <f>IF(AND('Mapa final'!#REF!="Baja",'Mapa final'!#REF!="Catastrófico"),CONCATENATE("R7C",'Mapa final'!#REF!),"")</f>
        <v>#REF!</v>
      </c>
      <c r="AM42" s="47" t="e">
        <f>IF(AND('Mapa final'!#REF!="Baja",'Mapa final'!#REF!="Catastrófico"),CONCATENATE("R7C",'Mapa final'!#REF!),"")</f>
        <v>#REF!</v>
      </c>
      <c r="AN42" s="35"/>
      <c r="AO42" s="256"/>
      <c r="AP42" s="155"/>
      <c r="AQ42" s="155"/>
      <c r="AR42" s="155"/>
      <c r="AS42" s="155"/>
      <c r="AT42" s="257"/>
    </row>
    <row r="43" spans="2:46" ht="15" customHeight="1" x14ac:dyDescent="0.25">
      <c r="B43" s="271"/>
      <c r="C43" s="155"/>
      <c r="D43" s="156"/>
      <c r="E43" s="154"/>
      <c r="F43" s="155"/>
      <c r="G43" s="155"/>
      <c r="H43" s="155"/>
      <c r="I43" s="155"/>
      <c r="J43" s="66" t="e">
        <f>IF(AND('Mapa final'!#REF!="Baja",'Mapa final'!#REF!="Leve"),CONCATENATE("R8C",'Mapa final'!#REF!),"")</f>
        <v>#REF!</v>
      </c>
      <c r="K43" s="67" t="e">
        <f>IF(AND('Mapa final'!#REF!="Baja",'Mapa final'!#REF!="Leve"),CONCATENATE("R8C",'Mapa final'!#REF!),"")</f>
        <v>#REF!</v>
      </c>
      <c r="L43" s="67" t="e">
        <f>IF(AND('Mapa final'!#REF!="Baja",'Mapa final'!#REF!="Leve"),CONCATENATE("R8C",'Mapa final'!#REF!),"")</f>
        <v>#REF!</v>
      </c>
      <c r="M43" s="67" t="e">
        <f>IF(AND('Mapa final'!#REF!="Baja",'Mapa final'!#REF!="Leve"),CONCATENATE("R8C",'Mapa final'!#REF!),"")</f>
        <v>#REF!</v>
      </c>
      <c r="N43" s="67" t="e">
        <f>IF(AND('Mapa final'!#REF!="Baja",'Mapa final'!#REF!="Leve"),CONCATENATE("R8C",'Mapa final'!#REF!),"")</f>
        <v>#REF!</v>
      </c>
      <c r="O43" s="68" t="e">
        <f>IF(AND('Mapa final'!#REF!="Baja",'Mapa final'!#REF!="Leve"),CONCATENATE("R8C",'Mapa final'!#REF!),"")</f>
        <v>#REF!</v>
      </c>
      <c r="P43" s="57" t="e">
        <f>IF(AND('Mapa final'!#REF!="Baja",'Mapa final'!#REF!="Menor"),CONCATENATE("R8C",'Mapa final'!#REF!),"")</f>
        <v>#REF!</v>
      </c>
      <c r="Q43" s="58" t="e">
        <f>IF(AND('Mapa final'!#REF!="Baja",'Mapa final'!#REF!="Menor"),CONCATENATE("R8C",'Mapa final'!#REF!),"")</f>
        <v>#REF!</v>
      </c>
      <c r="R43" s="58" t="e">
        <f>IF(AND('Mapa final'!#REF!="Baja",'Mapa final'!#REF!="Menor"),CONCATENATE("R8C",'Mapa final'!#REF!),"")</f>
        <v>#REF!</v>
      </c>
      <c r="S43" s="58" t="e">
        <f>IF(AND('Mapa final'!#REF!="Baja",'Mapa final'!#REF!="Menor"),CONCATENATE("R8C",'Mapa final'!#REF!),"")</f>
        <v>#REF!</v>
      </c>
      <c r="T43" s="58" t="e">
        <f>IF(AND('Mapa final'!#REF!="Baja",'Mapa final'!#REF!="Menor"),CONCATENATE("R8C",'Mapa final'!#REF!),"")</f>
        <v>#REF!</v>
      </c>
      <c r="U43" s="59" t="e">
        <f>IF(AND('Mapa final'!#REF!="Baja",'Mapa final'!#REF!="Menor"),CONCATENATE("R8C",'Mapa final'!#REF!),"")</f>
        <v>#REF!</v>
      </c>
      <c r="V43" s="57" t="e">
        <f>IF(AND('Mapa final'!#REF!="Baja",'Mapa final'!#REF!="Moderado"),CONCATENATE("R8C",'Mapa final'!#REF!),"")</f>
        <v>#REF!</v>
      </c>
      <c r="W43" s="58" t="e">
        <f>IF(AND('Mapa final'!#REF!="Baja",'Mapa final'!#REF!="Moderado"),CONCATENATE("R8C",'Mapa final'!#REF!),"")</f>
        <v>#REF!</v>
      </c>
      <c r="X43" s="58" t="e">
        <f>IF(AND('Mapa final'!#REF!="Baja",'Mapa final'!#REF!="Moderado"),CONCATENATE("R8C",'Mapa final'!#REF!),"")</f>
        <v>#REF!</v>
      </c>
      <c r="Y43" s="58" t="e">
        <f>IF(AND('Mapa final'!#REF!="Baja",'Mapa final'!#REF!="Moderado"),CONCATENATE("R8C",'Mapa final'!#REF!),"")</f>
        <v>#REF!</v>
      </c>
      <c r="Z43" s="58" t="e">
        <f>IF(AND('Mapa final'!#REF!="Baja",'Mapa final'!#REF!="Moderado"),CONCATENATE("R8C",'Mapa final'!#REF!),"")</f>
        <v>#REF!</v>
      </c>
      <c r="AA43" s="59" t="e">
        <f>IF(AND('Mapa final'!#REF!="Baja",'Mapa final'!#REF!="Moderado"),CONCATENATE("R8C",'Mapa final'!#REF!),"")</f>
        <v>#REF!</v>
      </c>
      <c r="AB43" s="42" t="e">
        <f>IF(AND('Mapa final'!#REF!="Baja",'Mapa final'!#REF!="Mayor"),CONCATENATE("R8C",'Mapa final'!#REF!),"")</f>
        <v>#REF!</v>
      </c>
      <c r="AC43" s="43" t="e">
        <f>IF(AND('Mapa final'!#REF!="Baja",'Mapa final'!#REF!="Mayor"),CONCATENATE("R8C",'Mapa final'!#REF!),"")</f>
        <v>#REF!</v>
      </c>
      <c r="AD43" s="43" t="e">
        <f>IF(AND('Mapa final'!#REF!="Baja",'Mapa final'!#REF!="Mayor"),CONCATENATE("R8C",'Mapa final'!#REF!),"")</f>
        <v>#REF!</v>
      </c>
      <c r="AE43" s="43" t="e">
        <f>IF(AND('Mapa final'!#REF!="Baja",'Mapa final'!#REF!="Mayor"),CONCATENATE("R8C",'Mapa final'!#REF!),"")</f>
        <v>#REF!</v>
      </c>
      <c r="AF43" s="43" t="e">
        <f>IF(AND('Mapa final'!#REF!="Baja",'Mapa final'!#REF!="Mayor"),CONCATENATE("R8C",'Mapa final'!#REF!),"")</f>
        <v>#REF!</v>
      </c>
      <c r="AG43" s="44" t="e">
        <f>IF(AND('Mapa final'!#REF!="Baja",'Mapa final'!#REF!="Mayor"),CONCATENATE("R8C",'Mapa final'!#REF!),"")</f>
        <v>#REF!</v>
      </c>
      <c r="AH43" s="45" t="e">
        <f>IF(AND('Mapa final'!#REF!="Baja",'Mapa final'!#REF!="Catastrófico"),CONCATENATE("R8C",'Mapa final'!#REF!),"")</f>
        <v>#REF!</v>
      </c>
      <c r="AI43" s="46" t="e">
        <f>IF(AND('Mapa final'!#REF!="Baja",'Mapa final'!#REF!="Catastrófico"),CONCATENATE("R8C",'Mapa final'!#REF!),"")</f>
        <v>#REF!</v>
      </c>
      <c r="AJ43" s="46" t="e">
        <f>IF(AND('Mapa final'!#REF!="Baja",'Mapa final'!#REF!="Catastrófico"),CONCATENATE("R8C",'Mapa final'!#REF!),"")</f>
        <v>#REF!</v>
      </c>
      <c r="AK43" s="46" t="e">
        <f>IF(AND('Mapa final'!#REF!="Baja",'Mapa final'!#REF!="Catastrófico"),CONCATENATE("R8C",'Mapa final'!#REF!),"")</f>
        <v>#REF!</v>
      </c>
      <c r="AL43" s="46" t="e">
        <f>IF(AND('Mapa final'!#REF!="Baja",'Mapa final'!#REF!="Catastrófico"),CONCATENATE("R8C",'Mapa final'!#REF!),"")</f>
        <v>#REF!</v>
      </c>
      <c r="AM43" s="47" t="e">
        <f>IF(AND('Mapa final'!#REF!="Baja",'Mapa final'!#REF!="Catastrófico"),CONCATENATE("R8C",'Mapa final'!#REF!),"")</f>
        <v>#REF!</v>
      </c>
      <c r="AN43" s="35"/>
      <c r="AO43" s="256"/>
      <c r="AP43" s="155"/>
      <c r="AQ43" s="155"/>
      <c r="AR43" s="155"/>
      <c r="AS43" s="155"/>
      <c r="AT43" s="257"/>
    </row>
    <row r="44" spans="2:46" ht="15" customHeight="1" x14ac:dyDescent="0.25">
      <c r="B44" s="271"/>
      <c r="C44" s="155"/>
      <c r="D44" s="156"/>
      <c r="E44" s="154"/>
      <c r="F44" s="155"/>
      <c r="G44" s="155"/>
      <c r="H44" s="155"/>
      <c r="I44" s="155"/>
      <c r="J44" s="66" t="e">
        <f>IF(AND('Mapa final'!#REF!="Baja",'Mapa final'!#REF!="Leve"),CONCATENATE("R9C",'Mapa final'!#REF!),"")</f>
        <v>#REF!</v>
      </c>
      <c r="K44" s="67" t="e">
        <f>IF(AND('Mapa final'!#REF!="Baja",'Mapa final'!#REF!="Leve"),CONCATENATE("R9C",'Mapa final'!#REF!),"")</f>
        <v>#REF!</v>
      </c>
      <c r="L44" s="67" t="e">
        <f>IF(AND('Mapa final'!#REF!="Baja",'Mapa final'!#REF!="Leve"),CONCATENATE("R9C",'Mapa final'!#REF!),"")</f>
        <v>#REF!</v>
      </c>
      <c r="M44" s="67" t="e">
        <f>IF(AND('Mapa final'!#REF!="Baja",'Mapa final'!#REF!="Leve"),CONCATENATE("R9C",'Mapa final'!#REF!),"")</f>
        <v>#REF!</v>
      </c>
      <c r="N44" s="67" t="e">
        <f>IF(AND('Mapa final'!#REF!="Baja",'Mapa final'!#REF!="Leve"),CONCATENATE("R9C",'Mapa final'!#REF!),"")</f>
        <v>#REF!</v>
      </c>
      <c r="O44" s="68" t="e">
        <f>IF(AND('Mapa final'!#REF!="Baja",'Mapa final'!#REF!="Leve"),CONCATENATE("R9C",'Mapa final'!#REF!),"")</f>
        <v>#REF!</v>
      </c>
      <c r="P44" s="57" t="e">
        <f>IF(AND('Mapa final'!#REF!="Baja",'Mapa final'!#REF!="Menor"),CONCATENATE("R9C",'Mapa final'!#REF!),"")</f>
        <v>#REF!</v>
      </c>
      <c r="Q44" s="58" t="e">
        <f>IF(AND('Mapa final'!#REF!="Baja",'Mapa final'!#REF!="Menor"),CONCATENATE("R9C",'Mapa final'!#REF!),"")</f>
        <v>#REF!</v>
      </c>
      <c r="R44" s="58" t="e">
        <f>IF(AND('Mapa final'!#REF!="Baja",'Mapa final'!#REF!="Menor"),CONCATENATE("R9C",'Mapa final'!#REF!),"")</f>
        <v>#REF!</v>
      </c>
      <c r="S44" s="58" t="e">
        <f>IF(AND('Mapa final'!#REF!="Baja",'Mapa final'!#REF!="Menor"),CONCATENATE("R9C",'Mapa final'!#REF!),"")</f>
        <v>#REF!</v>
      </c>
      <c r="T44" s="58" t="e">
        <f>IF(AND('Mapa final'!#REF!="Baja",'Mapa final'!#REF!="Menor"),CONCATENATE("R9C",'Mapa final'!#REF!),"")</f>
        <v>#REF!</v>
      </c>
      <c r="U44" s="59" t="e">
        <f>IF(AND('Mapa final'!#REF!="Baja",'Mapa final'!#REF!="Menor"),CONCATENATE("R9C",'Mapa final'!#REF!),"")</f>
        <v>#REF!</v>
      </c>
      <c r="V44" s="57" t="e">
        <f>IF(AND('Mapa final'!#REF!="Baja",'Mapa final'!#REF!="Moderado"),CONCATENATE("R9C",'Mapa final'!#REF!),"")</f>
        <v>#REF!</v>
      </c>
      <c r="W44" s="58" t="e">
        <f>IF(AND('Mapa final'!#REF!="Baja",'Mapa final'!#REF!="Moderado"),CONCATENATE("R9C",'Mapa final'!#REF!),"")</f>
        <v>#REF!</v>
      </c>
      <c r="X44" s="58" t="e">
        <f>IF(AND('Mapa final'!#REF!="Baja",'Mapa final'!#REF!="Moderado"),CONCATENATE("R9C",'Mapa final'!#REF!),"")</f>
        <v>#REF!</v>
      </c>
      <c r="Y44" s="58" t="e">
        <f>IF(AND('Mapa final'!#REF!="Baja",'Mapa final'!#REF!="Moderado"),CONCATENATE("R9C",'Mapa final'!#REF!),"")</f>
        <v>#REF!</v>
      </c>
      <c r="Z44" s="58" t="e">
        <f>IF(AND('Mapa final'!#REF!="Baja",'Mapa final'!#REF!="Moderado"),CONCATENATE("R9C",'Mapa final'!#REF!),"")</f>
        <v>#REF!</v>
      </c>
      <c r="AA44" s="59" t="e">
        <f>IF(AND('Mapa final'!#REF!="Baja",'Mapa final'!#REF!="Moderado"),CONCATENATE("R9C",'Mapa final'!#REF!),"")</f>
        <v>#REF!</v>
      </c>
      <c r="AB44" s="42" t="e">
        <f>IF(AND('Mapa final'!#REF!="Baja",'Mapa final'!#REF!="Mayor"),CONCATENATE("R9C",'Mapa final'!#REF!),"")</f>
        <v>#REF!</v>
      </c>
      <c r="AC44" s="43" t="e">
        <f>IF(AND('Mapa final'!#REF!="Baja",'Mapa final'!#REF!="Mayor"),CONCATENATE("R9C",'Mapa final'!#REF!),"")</f>
        <v>#REF!</v>
      </c>
      <c r="AD44" s="43" t="e">
        <f>IF(AND('Mapa final'!#REF!="Baja",'Mapa final'!#REF!="Mayor"),CONCATENATE("R9C",'Mapa final'!#REF!),"")</f>
        <v>#REF!</v>
      </c>
      <c r="AE44" s="43" t="e">
        <f>IF(AND('Mapa final'!#REF!="Baja",'Mapa final'!#REF!="Mayor"),CONCATENATE("R9C",'Mapa final'!#REF!),"")</f>
        <v>#REF!</v>
      </c>
      <c r="AF44" s="43" t="e">
        <f>IF(AND('Mapa final'!#REF!="Baja",'Mapa final'!#REF!="Mayor"),CONCATENATE("R9C",'Mapa final'!#REF!),"")</f>
        <v>#REF!</v>
      </c>
      <c r="AG44" s="44" t="e">
        <f>IF(AND('Mapa final'!#REF!="Baja",'Mapa final'!#REF!="Mayor"),CONCATENATE("R9C",'Mapa final'!#REF!),"")</f>
        <v>#REF!</v>
      </c>
      <c r="AH44" s="45" t="e">
        <f>IF(AND('Mapa final'!#REF!="Baja",'Mapa final'!#REF!="Catastrófico"),CONCATENATE("R9C",'Mapa final'!#REF!),"")</f>
        <v>#REF!</v>
      </c>
      <c r="AI44" s="46" t="e">
        <f>IF(AND('Mapa final'!#REF!="Baja",'Mapa final'!#REF!="Catastrófico"),CONCATENATE("R9C",'Mapa final'!#REF!),"")</f>
        <v>#REF!</v>
      </c>
      <c r="AJ44" s="46" t="e">
        <f>IF(AND('Mapa final'!#REF!="Baja",'Mapa final'!#REF!="Catastrófico"),CONCATENATE("R9C",'Mapa final'!#REF!),"")</f>
        <v>#REF!</v>
      </c>
      <c r="AK44" s="46" t="e">
        <f>IF(AND('Mapa final'!#REF!="Baja",'Mapa final'!#REF!="Catastrófico"),CONCATENATE("R9C",'Mapa final'!#REF!),"")</f>
        <v>#REF!</v>
      </c>
      <c r="AL44" s="46" t="e">
        <f>IF(AND('Mapa final'!#REF!="Baja",'Mapa final'!#REF!="Catastrófico"),CONCATENATE("R9C",'Mapa final'!#REF!),"")</f>
        <v>#REF!</v>
      </c>
      <c r="AM44" s="47" t="e">
        <f>IF(AND('Mapa final'!#REF!="Baja",'Mapa final'!#REF!="Catastrófico"),CONCATENATE("R9C",'Mapa final'!#REF!),"")</f>
        <v>#REF!</v>
      </c>
      <c r="AN44" s="35"/>
      <c r="AO44" s="256"/>
      <c r="AP44" s="155"/>
      <c r="AQ44" s="155"/>
      <c r="AR44" s="155"/>
      <c r="AS44" s="155"/>
      <c r="AT44" s="257"/>
    </row>
    <row r="45" spans="2:46" ht="15.75" customHeight="1" x14ac:dyDescent="0.25">
      <c r="B45" s="271"/>
      <c r="C45" s="155"/>
      <c r="D45" s="156"/>
      <c r="E45" s="157"/>
      <c r="F45" s="148"/>
      <c r="G45" s="148"/>
      <c r="H45" s="148"/>
      <c r="I45" s="148"/>
      <c r="J45" s="69" t="e">
        <f>IF(AND('Mapa final'!#REF!="Baja",'Mapa final'!#REF!="Leve"),CONCATENATE("R10C",'Mapa final'!#REF!),"")</f>
        <v>#REF!</v>
      </c>
      <c r="K45" s="70" t="e">
        <f>IF(AND('Mapa final'!#REF!="Baja",'Mapa final'!#REF!="Leve"),CONCATENATE("R10C",'Mapa final'!#REF!),"")</f>
        <v>#REF!</v>
      </c>
      <c r="L45" s="70" t="e">
        <f>IF(AND('Mapa final'!#REF!="Baja",'Mapa final'!#REF!="Leve"),CONCATENATE("R10C",'Mapa final'!#REF!),"")</f>
        <v>#REF!</v>
      </c>
      <c r="M45" s="70" t="e">
        <f>IF(AND('Mapa final'!#REF!="Baja",'Mapa final'!#REF!="Leve"),CONCATENATE("R10C",'Mapa final'!#REF!),"")</f>
        <v>#REF!</v>
      </c>
      <c r="N45" s="70" t="e">
        <f>IF(AND('Mapa final'!#REF!="Baja",'Mapa final'!#REF!="Leve"),CONCATENATE("R10C",'Mapa final'!#REF!),"")</f>
        <v>#REF!</v>
      </c>
      <c r="O45" s="71" t="e">
        <f>IF(AND('Mapa final'!#REF!="Baja",'Mapa final'!#REF!="Leve"),CONCATENATE("R10C",'Mapa final'!#REF!),"")</f>
        <v>#REF!</v>
      </c>
      <c r="P45" s="57" t="e">
        <f>IF(AND('Mapa final'!#REF!="Baja",'Mapa final'!#REF!="Menor"),CONCATENATE("R10C",'Mapa final'!#REF!),"")</f>
        <v>#REF!</v>
      </c>
      <c r="Q45" s="58" t="e">
        <f>IF(AND('Mapa final'!#REF!="Baja",'Mapa final'!#REF!="Menor"),CONCATENATE("R10C",'Mapa final'!#REF!),"")</f>
        <v>#REF!</v>
      </c>
      <c r="R45" s="58" t="e">
        <f>IF(AND('Mapa final'!#REF!="Baja",'Mapa final'!#REF!="Menor"),CONCATENATE("R10C",'Mapa final'!#REF!),"")</f>
        <v>#REF!</v>
      </c>
      <c r="S45" s="58" t="e">
        <f>IF(AND('Mapa final'!#REF!="Baja",'Mapa final'!#REF!="Menor"),CONCATENATE("R10C",'Mapa final'!#REF!),"")</f>
        <v>#REF!</v>
      </c>
      <c r="T45" s="58" t="e">
        <f>IF(AND('Mapa final'!#REF!="Baja",'Mapa final'!#REF!="Menor"),CONCATENATE("R10C",'Mapa final'!#REF!),"")</f>
        <v>#REF!</v>
      </c>
      <c r="U45" s="59" t="e">
        <f>IF(AND('Mapa final'!#REF!="Baja",'Mapa final'!#REF!="Menor"),CONCATENATE("R10C",'Mapa final'!#REF!),"")</f>
        <v>#REF!</v>
      </c>
      <c r="V45" s="60" t="e">
        <f>IF(AND('Mapa final'!#REF!="Baja",'Mapa final'!#REF!="Moderado"),CONCATENATE("R10C",'Mapa final'!#REF!),"")</f>
        <v>#REF!</v>
      </c>
      <c r="W45" s="61" t="e">
        <f>IF(AND('Mapa final'!#REF!="Baja",'Mapa final'!#REF!="Moderado"),CONCATENATE("R10C",'Mapa final'!#REF!),"")</f>
        <v>#REF!</v>
      </c>
      <c r="X45" s="61" t="e">
        <f>IF(AND('Mapa final'!#REF!="Baja",'Mapa final'!#REF!="Moderado"),CONCATENATE("R10C",'Mapa final'!#REF!),"")</f>
        <v>#REF!</v>
      </c>
      <c r="Y45" s="61" t="e">
        <f>IF(AND('Mapa final'!#REF!="Baja",'Mapa final'!#REF!="Moderado"),CONCATENATE("R10C",'Mapa final'!#REF!),"")</f>
        <v>#REF!</v>
      </c>
      <c r="Z45" s="61" t="e">
        <f>IF(AND('Mapa final'!#REF!="Baja",'Mapa final'!#REF!="Moderado"),CONCATENATE("R10C",'Mapa final'!#REF!),"")</f>
        <v>#REF!</v>
      </c>
      <c r="AA45" s="62" t="e">
        <f>IF(AND('Mapa final'!#REF!="Baja",'Mapa final'!#REF!="Moderado"),CONCATENATE("R10C",'Mapa final'!#REF!),"")</f>
        <v>#REF!</v>
      </c>
      <c r="AB45" s="48" t="e">
        <f>IF(AND('Mapa final'!#REF!="Baja",'Mapa final'!#REF!="Mayor"),CONCATENATE("R10C",'Mapa final'!#REF!),"")</f>
        <v>#REF!</v>
      </c>
      <c r="AC45" s="49" t="e">
        <f>IF(AND('Mapa final'!#REF!="Baja",'Mapa final'!#REF!="Mayor"),CONCATENATE("R10C",'Mapa final'!#REF!),"")</f>
        <v>#REF!</v>
      </c>
      <c r="AD45" s="49" t="e">
        <f>IF(AND('Mapa final'!#REF!="Baja",'Mapa final'!#REF!="Mayor"),CONCATENATE("R10C",'Mapa final'!#REF!),"")</f>
        <v>#REF!</v>
      </c>
      <c r="AE45" s="49" t="e">
        <f>IF(AND('Mapa final'!#REF!="Baja",'Mapa final'!#REF!="Mayor"),CONCATENATE("R10C",'Mapa final'!#REF!),"")</f>
        <v>#REF!</v>
      </c>
      <c r="AF45" s="49" t="e">
        <f>IF(AND('Mapa final'!#REF!="Baja",'Mapa final'!#REF!="Mayor"),CONCATENATE("R10C",'Mapa final'!#REF!),"")</f>
        <v>#REF!</v>
      </c>
      <c r="AG45" s="50" t="e">
        <f>IF(AND('Mapa final'!#REF!="Baja",'Mapa final'!#REF!="Mayor"),CONCATENATE("R10C",'Mapa final'!#REF!),"")</f>
        <v>#REF!</v>
      </c>
      <c r="AH45" s="51" t="e">
        <f>IF(AND('Mapa final'!#REF!="Baja",'Mapa final'!#REF!="Catastrófico"),CONCATENATE("R10C",'Mapa final'!#REF!),"")</f>
        <v>#REF!</v>
      </c>
      <c r="AI45" s="52" t="e">
        <f>IF(AND('Mapa final'!#REF!="Baja",'Mapa final'!#REF!="Catastrófico"),CONCATENATE("R10C",'Mapa final'!#REF!),"")</f>
        <v>#REF!</v>
      </c>
      <c r="AJ45" s="52" t="e">
        <f>IF(AND('Mapa final'!#REF!="Baja",'Mapa final'!#REF!="Catastrófico"),CONCATENATE("R10C",'Mapa final'!#REF!),"")</f>
        <v>#REF!</v>
      </c>
      <c r="AK45" s="52" t="e">
        <f>IF(AND('Mapa final'!#REF!="Baja",'Mapa final'!#REF!="Catastrófico"),CONCATENATE("R10C",'Mapa final'!#REF!),"")</f>
        <v>#REF!</v>
      </c>
      <c r="AL45" s="52" t="e">
        <f>IF(AND('Mapa final'!#REF!="Baja",'Mapa final'!#REF!="Catastrófico"),CONCATENATE("R10C",'Mapa final'!#REF!),"")</f>
        <v>#REF!</v>
      </c>
      <c r="AM45" s="53" t="e">
        <f>IF(AND('Mapa final'!#REF!="Baja",'Mapa final'!#REF!="Catastrófico"),CONCATENATE("R10C",'Mapa final'!#REF!),"")</f>
        <v>#REF!</v>
      </c>
      <c r="AN45" s="35"/>
      <c r="AO45" s="258"/>
      <c r="AP45" s="259"/>
      <c r="AQ45" s="259"/>
      <c r="AR45" s="259"/>
      <c r="AS45" s="259"/>
      <c r="AT45" s="260"/>
    </row>
    <row r="46" spans="2:46" ht="46.5" customHeight="1" x14ac:dyDescent="0.35">
      <c r="B46" s="271"/>
      <c r="C46" s="155"/>
      <c r="D46" s="156"/>
      <c r="E46" s="276" t="s">
        <v>144</v>
      </c>
      <c r="F46" s="146"/>
      <c r="G46" s="146"/>
      <c r="H46" s="146"/>
      <c r="I46" s="153"/>
      <c r="J46" s="63" t="str">
        <f>IF(AND('Mapa final'!$Y$16="Muy Baja",'Mapa final'!$AA$16="Leve"),CONCATENATE("R1C",'Mapa final'!$O$16),"")</f>
        <v/>
      </c>
      <c r="K46" s="64" t="str">
        <f>IF(AND('Mapa final'!$Y$17="Muy Baja",'Mapa final'!$AA$17="Leve"),CONCATENATE("R1C",'Mapa final'!$O$17),"")</f>
        <v/>
      </c>
      <c r="L46" s="64" t="str">
        <f>IF(AND('Mapa final'!$Y$18="Muy Baja",'Mapa final'!$AA$18="Leve"),CONCATENATE("R1C",'Mapa final'!$O$18),"")</f>
        <v/>
      </c>
      <c r="M46" s="64" t="e">
        <f>IF(AND('Mapa final'!#REF!="Muy Baja",'Mapa final'!#REF!="Leve"),CONCATENATE("R1C",'Mapa final'!#REF!),"")</f>
        <v>#REF!</v>
      </c>
      <c r="N46" s="64" t="e">
        <f>IF(AND('Mapa final'!#REF!="Muy Baja",'Mapa final'!#REF!="Leve"),CONCATENATE("R1C",'Mapa final'!#REF!),"")</f>
        <v>#REF!</v>
      </c>
      <c r="O46" s="65" t="e">
        <f>IF(AND('Mapa final'!#REF!="Muy Baja",'Mapa final'!#REF!="Leve"),CONCATENATE("R1C",'Mapa final'!#REF!),"")</f>
        <v>#REF!</v>
      </c>
      <c r="P46" s="63" t="str">
        <f>IF(AND('Mapa final'!$Y$16="Muy Baja",'Mapa final'!$AA$16="Menor"),CONCATENATE("R1C",'Mapa final'!$O$16),"")</f>
        <v/>
      </c>
      <c r="Q46" s="64" t="str">
        <f>IF(AND('Mapa final'!$Y$17="Muy Baja",'Mapa final'!$AA$17="Menor"),CONCATENATE("R1C",'Mapa final'!$O$17),"")</f>
        <v/>
      </c>
      <c r="R46" s="64" t="str">
        <f>IF(AND('Mapa final'!$Y$18="Muy Baja",'Mapa final'!$AA$18="Menor"),CONCATENATE("R1C",'Mapa final'!$O$18),"")</f>
        <v/>
      </c>
      <c r="S46" s="64" t="e">
        <f>IF(AND('Mapa final'!#REF!="Muy Baja",'Mapa final'!#REF!="Menor"),CONCATENATE("R1C",'Mapa final'!#REF!),"")</f>
        <v>#REF!</v>
      </c>
      <c r="T46" s="64" t="e">
        <f>IF(AND('Mapa final'!#REF!="Muy Baja",'Mapa final'!#REF!="Menor"),CONCATENATE("R1C",'Mapa final'!#REF!),"")</f>
        <v>#REF!</v>
      </c>
      <c r="U46" s="65" t="e">
        <f>IF(AND('Mapa final'!#REF!="Muy Baja",'Mapa final'!#REF!="Menor"),CONCATENATE("R1C",'Mapa final'!#REF!),"")</f>
        <v>#REF!</v>
      </c>
      <c r="V46" s="54" t="str">
        <f>IF(AND('Mapa final'!$Y$16="Muy Baja",'Mapa final'!$AA$16="Moderado"),CONCATENATE("R1C",'Mapa final'!$O$16),"")</f>
        <v/>
      </c>
      <c r="W46" s="72" t="str">
        <f>IF(AND('Mapa final'!$Y$17="Muy Baja",'Mapa final'!$AA$17="Moderado"),CONCATENATE("R1C",'Mapa final'!$O$17),"")</f>
        <v/>
      </c>
      <c r="X46" s="55" t="str">
        <f>IF(AND('Mapa final'!$Y$18="Muy Baja",'Mapa final'!$AA$18="Moderado"),CONCATENATE("R1C",'Mapa final'!$O$18),"")</f>
        <v>R1C3</v>
      </c>
      <c r="Y46" s="55" t="e">
        <f>IF(AND('Mapa final'!#REF!="Muy Baja",'Mapa final'!#REF!="Moderado"),CONCATENATE("R1C",'Mapa final'!#REF!),"")</f>
        <v>#REF!</v>
      </c>
      <c r="Z46" s="55" t="e">
        <f>IF(AND('Mapa final'!#REF!="Muy Baja",'Mapa final'!#REF!="Moderado"),CONCATENATE("R1C",'Mapa final'!#REF!),"")</f>
        <v>#REF!</v>
      </c>
      <c r="AA46" s="56" t="e">
        <f>IF(AND('Mapa final'!#REF!="Muy Baja",'Mapa final'!#REF!="Moderado"),CONCATENATE("R1C",'Mapa final'!#REF!),"")</f>
        <v>#REF!</v>
      </c>
      <c r="AB46" s="36" t="str">
        <f>IF(AND('Mapa final'!$Y$16="Muy Baja",'Mapa final'!$AA$16="Mayor"),CONCATENATE("R1C",'Mapa final'!$O$16),"")</f>
        <v/>
      </c>
      <c r="AC46" s="37" t="str">
        <f>IF(AND('Mapa final'!$Y$17="Muy Baja",'Mapa final'!$AA$17="Mayor"),CONCATENATE("R1C",'Mapa final'!$O$17),"")</f>
        <v/>
      </c>
      <c r="AD46" s="37" t="str">
        <f>IF(AND('Mapa final'!$Y$18="Muy Baja",'Mapa final'!$AA$18="Mayor"),CONCATENATE("R1C",'Mapa final'!$O$18),"")</f>
        <v/>
      </c>
      <c r="AE46" s="37" t="e">
        <f>IF(AND('Mapa final'!#REF!="Muy Baja",'Mapa final'!#REF!="Mayor"),CONCATENATE("R1C",'Mapa final'!#REF!),"")</f>
        <v>#REF!</v>
      </c>
      <c r="AF46" s="37" t="e">
        <f>IF(AND('Mapa final'!#REF!="Muy Baja",'Mapa final'!#REF!="Mayor"),CONCATENATE("R1C",'Mapa final'!#REF!),"")</f>
        <v>#REF!</v>
      </c>
      <c r="AG46" s="38" t="e">
        <f>IF(AND('Mapa final'!#REF!="Muy Baja",'Mapa final'!#REF!="Mayor"),CONCATENATE("R1C",'Mapa final'!#REF!),"")</f>
        <v>#REF!</v>
      </c>
      <c r="AH46" s="39" t="str">
        <f>IF(AND('Mapa final'!$Y$16="Muy Baja",'Mapa final'!$AA$16="Catastrófico"),CONCATENATE("R1C",'Mapa final'!$O$16),"")</f>
        <v/>
      </c>
      <c r="AI46" s="40" t="str">
        <f>IF(AND('Mapa final'!$Y$17="Muy Baja",'Mapa final'!$AA$17="Catastrófico"),CONCATENATE("R1C",'Mapa final'!$O$17),"")</f>
        <v/>
      </c>
      <c r="AJ46" s="40" t="str">
        <f>IF(AND('Mapa final'!$Y$18="Muy Baja",'Mapa final'!$AA$18="Catastrófico"),CONCATENATE("R1C",'Mapa final'!$O$18),"")</f>
        <v/>
      </c>
      <c r="AK46" s="40" t="e">
        <f>IF(AND('Mapa final'!#REF!="Muy Baja",'Mapa final'!#REF!="Catastrófico"),CONCATENATE("R1C",'Mapa final'!#REF!),"")</f>
        <v>#REF!</v>
      </c>
      <c r="AL46" s="40" t="e">
        <f>IF(AND('Mapa final'!#REF!="Muy Baja",'Mapa final'!#REF!="Catastrófico"),CONCATENATE("R1C",'Mapa final'!#REF!),"")</f>
        <v>#REF!</v>
      </c>
      <c r="AM46" s="41" t="e">
        <f>IF(AND('Mapa final'!#REF!="Muy Baja",'Mapa final'!#REF!="Catastrófico"),CONCATENATE("R1C",'Mapa final'!#REF!),"")</f>
        <v>#REF!</v>
      </c>
      <c r="AN46" s="35"/>
      <c r="AO46" s="35"/>
      <c r="AP46" s="35"/>
      <c r="AQ46" s="35"/>
      <c r="AR46" s="35"/>
      <c r="AS46" s="35"/>
      <c r="AT46" s="35"/>
    </row>
    <row r="47" spans="2:46" ht="46.5" customHeight="1" x14ac:dyDescent="0.25">
      <c r="B47" s="271"/>
      <c r="C47" s="155"/>
      <c r="D47" s="156"/>
      <c r="E47" s="154"/>
      <c r="F47" s="155"/>
      <c r="G47" s="155"/>
      <c r="H47" s="155"/>
      <c r="I47" s="156"/>
      <c r="J47" s="66" t="str">
        <f>IF(AND('Mapa final'!$Y$21="Muy Baja",'Mapa final'!$AA$21="Leve"),CONCATENATE("R2C",'Mapa final'!$O$21),"")</f>
        <v/>
      </c>
      <c r="K47" s="67" t="e">
        <f>IF(AND('Mapa final'!#REF!="Muy Baja",'Mapa final'!#REF!="Leve"),CONCATENATE("R2C",'Mapa final'!#REF!),"")</f>
        <v>#REF!</v>
      </c>
      <c r="L47" s="67" t="e">
        <f>IF(AND('Mapa final'!#REF!="Muy Baja",'Mapa final'!#REF!="Leve"),CONCATENATE("R2C",'Mapa final'!#REF!),"")</f>
        <v>#REF!</v>
      </c>
      <c r="M47" s="67" t="e">
        <f>IF(AND('Mapa final'!#REF!="Muy Baja",'Mapa final'!#REF!="Leve"),CONCATENATE("R2C",'Mapa final'!#REF!),"")</f>
        <v>#REF!</v>
      </c>
      <c r="N47" s="67" t="str">
        <f>IF(AND('Mapa final'!$Y$22="Muy Baja",'Mapa final'!$AA$22="Leve"),CONCATENATE("R2C",'Mapa final'!$O$22),"")</f>
        <v/>
      </c>
      <c r="O47" s="68" t="str">
        <f>IF(AND('Mapa final'!$Y$23="Muy Baja",'Mapa final'!$AA$23="Leve"),CONCATENATE("R2C",'Mapa final'!$O$23),"")</f>
        <v/>
      </c>
      <c r="P47" s="66" t="str">
        <f>IF(AND('Mapa final'!$Y$21="Muy Baja",'Mapa final'!$AA$21="Menor"),CONCATENATE("R2C",'Mapa final'!$O$21),"")</f>
        <v/>
      </c>
      <c r="Q47" s="67" t="e">
        <f>IF(AND('Mapa final'!#REF!="Muy Baja",'Mapa final'!#REF!="Menor"),CONCATENATE("R2C",'Mapa final'!#REF!),"")</f>
        <v>#REF!</v>
      </c>
      <c r="R47" s="67" t="e">
        <f>IF(AND('Mapa final'!#REF!="Muy Baja",'Mapa final'!#REF!="Menor"),CONCATENATE("R2C",'Mapa final'!#REF!),"")</f>
        <v>#REF!</v>
      </c>
      <c r="S47" s="67" t="e">
        <f>IF(AND('Mapa final'!#REF!="Muy Baja",'Mapa final'!#REF!="Menor"),CONCATENATE("R2C",'Mapa final'!#REF!),"")</f>
        <v>#REF!</v>
      </c>
      <c r="T47" s="67" t="str">
        <f>IF(AND('Mapa final'!$Y$22="Muy Baja",'Mapa final'!$AA$22="Menor"),CONCATENATE("R2C",'Mapa final'!$O$22),"")</f>
        <v/>
      </c>
      <c r="U47" s="68" t="str">
        <f>IF(AND('Mapa final'!$Y$23="Muy Baja",'Mapa final'!$AA$23="Menor"),CONCATENATE("R2C",'Mapa final'!$O$23),"")</f>
        <v/>
      </c>
      <c r="V47" s="57" t="str">
        <f>IF(AND('Mapa final'!$Y$21="Muy Baja",'Mapa final'!$AA$21="Moderado"),CONCATENATE("R2C",'Mapa final'!$O$21),"")</f>
        <v/>
      </c>
      <c r="W47" s="58" t="e">
        <f>IF(AND('Mapa final'!#REF!="Muy Baja",'Mapa final'!#REF!="Moderado"),CONCATENATE("R2C",'Mapa final'!#REF!),"")</f>
        <v>#REF!</v>
      </c>
      <c r="X47" s="58" t="e">
        <f>IF(AND('Mapa final'!#REF!="Muy Baja",'Mapa final'!#REF!="Moderado"),CONCATENATE("R2C",'Mapa final'!#REF!),"")</f>
        <v>#REF!</v>
      </c>
      <c r="Y47" s="58" t="e">
        <f>IF(AND('Mapa final'!#REF!="Muy Baja",'Mapa final'!#REF!="Moderado"),CONCATENATE("R2C",'Mapa final'!#REF!),"")</f>
        <v>#REF!</v>
      </c>
      <c r="Z47" s="58" t="str">
        <f>IF(AND('Mapa final'!$Y$22="Muy Baja",'Mapa final'!$AA$22="Moderado"),CONCATENATE("R2C",'Mapa final'!$O$22),"")</f>
        <v/>
      </c>
      <c r="AA47" s="59" t="str">
        <f>IF(AND('Mapa final'!$Y$23="Muy Baja",'Mapa final'!$AA$23="Moderado"),CONCATENATE("R2C",'Mapa final'!$O$23),"")</f>
        <v>R2C3</v>
      </c>
      <c r="AB47" s="42" t="str">
        <f>IF(AND('Mapa final'!$Y$21="Muy Baja",'Mapa final'!$AA$21="Mayor"),CONCATENATE("R2C",'Mapa final'!$O$21),"")</f>
        <v/>
      </c>
      <c r="AC47" s="43" t="e">
        <f>IF(AND('Mapa final'!#REF!="Muy Baja",'Mapa final'!#REF!="Mayor"),CONCATENATE("R2C",'Mapa final'!#REF!),"")</f>
        <v>#REF!</v>
      </c>
      <c r="AD47" s="43" t="e">
        <f>IF(AND('Mapa final'!#REF!="Muy Baja",'Mapa final'!#REF!="Mayor"),CONCATENATE("R2C",'Mapa final'!#REF!),"")</f>
        <v>#REF!</v>
      </c>
      <c r="AE47" s="43" t="e">
        <f>IF(AND('Mapa final'!#REF!="Muy Baja",'Mapa final'!#REF!="Mayor"),CONCATENATE("R2C",'Mapa final'!#REF!),"")</f>
        <v>#REF!</v>
      </c>
      <c r="AF47" s="43" t="str">
        <f>IF(AND('Mapa final'!$Y$22="Muy Baja",'Mapa final'!$AA$22="Mayor"),CONCATENATE("R2C",'Mapa final'!$O$22),"")</f>
        <v/>
      </c>
      <c r="AG47" s="44" t="str">
        <f>IF(AND('Mapa final'!$Y$23="Muy Baja",'Mapa final'!$AA$23="Mayor"),CONCATENATE("R2C",'Mapa final'!$O$23),"")</f>
        <v/>
      </c>
      <c r="AH47" s="45" t="str">
        <f>IF(AND('Mapa final'!$Y$21="Muy Baja",'Mapa final'!$AA$21="Catastrófico"),CONCATENATE("R2C",'Mapa final'!$O$21),"")</f>
        <v/>
      </c>
      <c r="AI47" s="46" t="e">
        <f>IF(AND('Mapa final'!#REF!="Muy Baja",'Mapa final'!#REF!="Catastrófico"),CONCATENATE("R2C",'Mapa final'!#REF!),"")</f>
        <v>#REF!</v>
      </c>
      <c r="AJ47" s="46" t="e">
        <f>IF(AND('Mapa final'!#REF!="Muy Baja",'Mapa final'!#REF!="Catastrófico"),CONCATENATE("R2C",'Mapa final'!#REF!),"")</f>
        <v>#REF!</v>
      </c>
      <c r="AK47" s="46" t="e">
        <f>IF(AND('Mapa final'!#REF!="Muy Baja",'Mapa final'!#REF!="Catastrófico"),CONCATENATE("R2C",'Mapa final'!#REF!),"")</f>
        <v>#REF!</v>
      </c>
      <c r="AL47" s="46" t="str">
        <f>IF(AND('Mapa final'!$Y$22="Muy Baja",'Mapa final'!$AA$22="Catastrófico"),CONCATENATE("R2C",'Mapa final'!$O$22),"")</f>
        <v/>
      </c>
      <c r="AM47" s="47" t="str">
        <f>IF(AND('Mapa final'!$Y$23="Muy Baja",'Mapa final'!$AA$23="Catastrófico"),CONCATENATE("R2C",'Mapa final'!$O$23),"")</f>
        <v/>
      </c>
      <c r="AN47" s="35"/>
      <c r="AO47" s="35"/>
      <c r="AP47" s="35"/>
      <c r="AQ47" s="35"/>
      <c r="AR47" s="35"/>
      <c r="AS47" s="35"/>
      <c r="AT47" s="35"/>
    </row>
    <row r="48" spans="2:46" ht="15" customHeight="1" x14ac:dyDescent="0.25">
      <c r="B48" s="271"/>
      <c r="C48" s="155"/>
      <c r="D48" s="156"/>
      <c r="E48" s="154"/>
      <c r="F48" s="155"/>
      <c r="G48" s="155"/>
      <c r="H48" s="155"/>
      <c r="I48" s="156"/>
      <c r="J48" s="66" t="str">
        <f>IF(AND('Mapa final'!$Y$26="Muy Baja",'Mapa final'!$AA$26="Leve"),CONCATENATE("R3C",'Mapa final'!$O$26),"")</f>
        <v/>
      </c>
      <c r="K48" s="67" t="str">
        <f>IF(AND('Mapa final'!$Y$27="Muy Baja",'Mapa final'!$AA$27="Leve"),CONCATENATE("R3C",'Mapa final'!$O$27),"")</f>
        <v/>
      </c>
      <c r="L48" s="67" t="str">
        <f>IF(AND('Mapa final'!$Y$28="Muy Baja",'Mapa final'!$AA$28="Leve"),CONCATENATE("R3C",'Mapa final'!$O$28),"")</f>
        <v/>
      </c>
      <c r="M48" s="67" t="e">
        <f>IF(AND('Mapa final'!#REF!="Muy Baja",'Mapa final'!#REF!="Leve"),CONCATENATE("R3C",'Mapa final'!#REF!),"")</f>
        <v>#REF!</v>
      </c>
      <c r="N48" s="67" t="e">
        <f>IF(AND('Mapa final'!#REF!="Muy Baja",'Mapa final'!#REF!="Leve"),CONCATENATE("R3C",'Mapa final'!#REF!),"")</f>
        <v>#REF!</v>
      </c>
      <c r="O48" s="68" t="e">
        <f>IF(AND('Mapa final'!#REF!="Muy Baja",'Mapa final'!#REF!="Leve"),CONCATENATE("R3C",'Mapa final'!#REF!),"")</f>
        <v>#REF!</v>
      </c>
      <c r="P48" s="66" t="str">
        <f>IF(AND('Mapa final'!$Y$26="Muy Baja",'Mapa final'!$AA$26="Menor"),CONCATENATE("R3C",'Mapa final'!$O$26),"")</f>
        <v/>
      </c>
      <c r="Q48" s="67" t="str">
        <f>IF(AND('Mapa final'!$Y$27="Muy Baja",'Mapa final'!$AA$27="Menor"),CONCATENATE("R3C",'Mapa final'!$O$27),"")</f>
        <v/>
      </c>
      <c r="R48" s="67" t="str">
        <f>IF(AND('Mapa final'!$Y$28="Muy Baja",'Mapa final'!$AA$28="Menor"),CONCATENATE("R3C",'Mapa final'!$O$28),"")</f>
        <v/>
      </c>
      <c r="S48" s="67" t="e">
        <f>IF(AND('Mapa final'!#REF!="Muy Baja",'Mapa final'!#REF!="Menor"),CONCATENATE("R3C",'Mapa final'!#REF!),"")</f>
        <v>#REF!</v>
      </c>
      <c r="T48" s="67" t="e">
        <f>IF(AND('Mapa final'!#REF!="Muy Baja",'Mapa final'!#REF!="Menor"),CONCATENATE("R3C",'Mapa final'!#REF!),"")</f>
        <v>#REF!</v>
      </c>
      <c r="U48" s="68" t="e">
        <f>IF(AND('Mapa final'!#REF!="Muy Baja",'Mapa final'!#REF!="Menor"),CONCATENATE("R3C",'Mapa final'!#REF!),"")</f>
        <v>#REF!</v>
      </c>
      <c r="V48" s="57" t="str">
        <f>IF(AND('Mapa final'!$Y$26="Muy Baja",'Mapa final'!$AA$26="Moderado"),CONCATENATE("R3C",'Mapa final'!$O$26),"")</f>
        <v/>
      </c>
      <c r="W48" s="58" t="str">
        <f>IF(AND('Mapa final'!$Y$27="Muy Baja",'Mapa final'!$AA$27="Moderado"),CONCATENATE("R3C",'Mapa final'!$O$27),"")</f>
        <v>R3C2</v>
      </c>
      <c r="X48" s="58" t="str">
        <f>IF(AND('Mapa final'!$Y$28="Muy Baja",'Mapa final'!$AA$28="Moderado"),CONCATENATE("R3C",'Mapa final'!$O$28),"")</f>
        <v>R3C3</v>
      </c>
      <c r="Y48" s="58" t="e">
        <f>IF(AND('Mapa final'!#REF!="Muy Baja",'Mapa final'!#REF!="Moderado"),CONCATENATE("R3C",'Mapa final'!#REF!),"")</f>
        <v>#REF!</v>
      </c>
      <c r="Z48" s="58" t="e">
        <f>IF(AND('Mapa final'!#REF!="Muy Baja",'Mapa final'!#REF!="Moderado"),CONCATENATE("R3C",'Mapa final'!#REF!),"")</f>
        <v>#REF!</v>
      </c>
      <c r="AA48" s="59" t="e">
        <f>IF(AND('Mapa final'!#REF!="Muy Baja",'Mapa final'!#REF!="Moderado"),CONCATENATE("R3C",'Mapa final'!#REF!),"")</f>
        <v>#REF!</v>
      </c>
      <c r="AB48" s="42" t="str">
        <f>IF(AND('Mapa final'!$Y$26="Muy Baja",'Mapa final'!$AA$26="Mayor"),CONCATENATE("R3C",'Mapa final'!$O$26),"")</f>
        <v/>
      </c>
      <c r="AC48" s="43" t="str">
        <f>IF(AND('Mapa final'!$Y$27="Muy Baja",'Mapa final'!$AA$27="Mayor"),CONCATENATE("R3C",'Mapa final'!$O$27),"")</f>
        <v/>
      </c>
      <c r="AD48" s="43" t="str">
        <f>IF(AND('Mapa final'!$Y$28="Muy Baja",'Mapa final'!$AA$28="Mayor"),CONCATENATE("R3C",'Mapa final'!$O$28),"")</f>
        <v/>
      </c>
      <c r="AE48" s="43" t="e">
        <f>IF(AND('Mapa final'!#REF!="Muy Baja",'Mapa final'!#REF!="Mayor"),CONCATENATE("R3C",'Mapa final'!#REF!),"")</f>
        <v>#REF!</v>
      </c>
      <c r="AF48" s="43" t="e">
        <f>IF(AND('Mapa final'!#REF!="Muy Baja",'Mapa final'!#REF!="Mayor"),CONCATENATE("R3C",'Mapa final'!#REF!),"")</f>
        <v>#REF!</v>
      </c>
      <c r="AG48" s="44" t="e">
        <f>IF(AND('Mapa final'!#REF!="Muy Baja",'Mapa final'!#REF!="Mayor"),CONCATENATE("R3C",'Mapa final'!#REF!),"")</f>
        <v>#REF!</v>
      </c>
      <c r="AH48" s="45" t="str">
        <f>IF(AND('Mapa final'!$Y$26="Muy Baja",'Mapa final'!$AA$26="Catastrófico"),CONCATENATE("R3C",'Mapa final'!$O$26),"")</f>
        <v/>
      </c>
      <c r="AI48" s="46" t="str">
        <f>IF(AND('Mapa final'!$Y$27="Muy Baja",'Mapa final'!$AA$27="Catastrófico"),CONCATENATE("R3C",'Mapa final'!$O$27),"")</f>
        <v/>
      </c>
      <c r="AJ48" s="46" t="str">
        <f>IF(AND('Mapa final'!$Y$28="Muy Baja",'Mapa final'!$AA$28="Catastrófico"),CONCATENATE("R3C",'Mapa final'!$O$28),"")</f>
        <v/>
      </c>
      <c r="AK48" s="46" t="e">
        <f>IF(AND('Mapa final'!#REF!="Muy Baja",'Mapa final'!#REF!="Catastrófico"),CONCATENATE("R3C",'Mapa final'!#REF!),"")</f>
        <v>#REF!</v>
      </c>
      <c r="AL48" s="46" t="e">
        <f>IF(AND('Mapa final'!#REF!="Muy Baja",'Mapa final'!#REF!="Catastrófico"),CONCATENATE("R3C",'Mapa final'!#REF!),"")</f>
        <v>#REF!</v>
      </c>
      <c r="AM48" s="47" t="e">
        <f>IF(AND('Mapa final'!#REF!="Muy Baja",'Mapa final'!#REF!="Catastrófico"),CONCATENATE("R3C",'Mapa final'!#REF!),"")</f>
        <v>#REF!</v>
      </c>
      <c r="AN48" s="35"/>
      <c r="AO48" s="35"/>
      <c r="AP48" s="35"/>
      <c r="AQ48" s="35"/>
      <c r="AR48" s="35"/>
      <c r="AS48" s="35"/>
      <c r="AT48" s="35"/>
    </row>
    <row r="49" spans="2:39" ht="15" customHeight="1" x14ac:dyDescent="0.25">
      <c r="B49" s="271"/>
      <c r="C49" s="155"/>
      <c r="D49" s="156"/>
      <c r="E49" s="154"/>
      <c r="F49" s="155"/>
      <c r="G49" s="155"/>
      <c r="H49" s="155"/>
      <c r="I49" s="156"/>
      <c r="J49" s="66" t="str">
        <f>IF(AND('Mapa final'!$Y$31="Muy Baja",'Mapa final'!$AA$31="Leve"),CONCATENATE("R4C",'Mapa final'!$O$31),"")</f>
        <v/>
      </c>
      <c r="K49" s="67" t="str">
        <f>IF(AND('Mapa final'!$Y$32="Muy Baja",'Mapa final'!$AA$32="Leve"),CONCATENATE("R4C",'Mapa final'!$O$32),"")</f>
        <v/>
      </c>
      <c r="L49" s="67" t="e">
        <f>IF(AND('Mapa final'!#REF!="Muy Baja",'Mapa final'!#REF!="Leve"),CONCATENATE("R4C",'Mapa final'!#REF!),"")</f>
        <v>#REF!</v>
      </c>
      <c r="M49" s="67" t="str">
        <f>IF(AND('Mapa final'!$Y$33="Muy Baja",'Mapa final'!$AA$33="Leve"),CONCATENATE("R4C",'Mapa final'!$O$33),"")</f>
        <v/>
      </c>
      <c r="N49" s="67" t="e">
        <f>IF(AND('Mapa final'!#REF!="Muy Baja",'Mapa final'!#REF!="Leve"),CONCATENATE("R4C",'Mapa final'!#REF!),"")</f>
        <v>#REF!</v>
      </c>
      <c r="O49" s="68" t="e">
        <f>IF(AND('Mapa final'!#REF!="Muy Baja",'Mapa final'!#REF!="Leve"),CONCATENATE("R4C",'Mapa final'!#REF!),"")</f>
        <v>#REF!</v>
      </c>
      <c r="P49" s="66" t="str">
        <f>IF(AND('Mapa final'!$Y$31="Muy Baja",'Mapa final'!$AA$31="Menor"),CONCATENATE("R4C",'Mapa final'!$O$31),"")</f>
        <v/>
      </c>
      <c r="Q49" s="67" t="str">
        <f>IF(AND('Mapa final'!$Y$32="Muy Baja",'Mapa final'!$AA$32="Menor"),CONCATENATE("R4C",'Mapa final'!$O$32),"")</f>
        <v/>
      </c>
      <c r="R49" s="67" t="e">
        <f>IF(AND('Mapa final'!#REF!="Muy Baja",'Mapa final'!#REF!="Menor"),CONCATENATE("R4C",'Mapa final'!#REF!),"")</f>
        <v>#REF!</v>
      </c>
      <c r="S49" s="67" t="str">
        <f>IF(AND('Mapa final'!$Y$33="Muy Baja",'Mapa final'!$AA$33="Menor"),CONCATENATE("R4C",'Mapa final'!$O$33),"")</f>
        <v/>
      </c>
      <c r="T49" s="67" t="e">
        <f>IF(AND('Mapa final'!#REF!="Muy Baja",'Mapa final'!#REF!="Menor"),CONCATENATE("R4C",'Mapa final'!#REF!),"")</f>
        <v>#REF!</v>
      </c>
      <c r="U49" s="68" t="e">
        <f>IF(AND('Mapa final'!#REF!="Muy Baja",'Mapa final'!#REF!="Menor"),CONCATENATE("R4C",'Mapa final'!#REF!),"")</f>
        <v>#REF!</v>
      </c>
      <c r="V49" s="57" t="str">
        <f>IF(AND('Mapa final'!$Y$31="Muy Baja",'Mapa final'!$AA$31="Moderado"),CONCATENATE("R4C",'Mapa final'!$O$31),"")</f>
        <v/>
      </c>
      <c r="W49" s="58" t="str">
        <f>IF(AND('Mapa final'!$Y$32="Muy Baja",'Mapa final'!$AA$32="Moderado"),CONCATENATE("R4C",'Mapa final'!$O$32),"")</f>
        <v/>
      </c>
      <c r="X49" s="58" t="e">
        <f>IF(AND('Mapa final'!#REF!="Muy Baja",'Mapa final'!#REF!="Moderado"),CONCATENATE("R4C",'Mapa final'!#REF!),"")</f>
        <v>#REF!</v>
      </c>
      <c r="Y49" s="58" t="str">
        <f>IF(AND('Mapa final'!$Y$33="Muy Baja",'Mapa final'!$AA$33="Moderado"),CONCATENATE("R4C",'Mapa final'!$O$33),"")</f>
        <v/>
      </c>
      <c r="Z49" s="58" t="e">
        <f>IF(AND('Mapa final'!#REF!="Muy Baja",'Mapa final'!#REF!="Moderado"),CONCATENATE("R4C",'Mapa final'!#REF!),"")</f>
        <v>#REF!</v>
      </c>
      <c r="AA49" s="59" t="e">
        <f>IF(AND('Mapa final'!#REF!="Muy Baja",'Mapa final'!#REF!="Moderado"),CONCATENATE("R4C",'Mapa final'!#REF!),"")</f>
        <v>#REF!</v>
      </c>
      <c r="AB49" s="42" t="str">
        <f>IF(AND('Mapa final'!$Y$31="Muy Baja",'Mapa final'!$AA$31="Mayor"),CONCATENATE("R4C",'Mapa final'!$O$31),"")</f>
        <v/>
      </c>
      <c r="AC49" s="43" t="str">
        <f>IF(AND('Mapa final'!$Y$32="Muy Baja",'Mapa final'!$AA$32="Mayor"),CONCATENATE("R4C",'Mapa final'!$O$32),"")</f>
        <v/>
      </c>
      <c r="AD49" s="43" t="e">
        <f>IF(AND('Mapa final'!#REF!="Muy Baja",'Mapa final'!#REF!="Mayor"),CONCATENATE("R4C",'Mapa final'!#REF!),"")</f>
        <v>#REF!</v>
      </c>
      <c r="AE49" s="43" t="str">
        <f>IF(AND('Mapa final'!$Y$33="Muy Baja",'Mapa final'!$AA$33="Mayor"),CONCATENATE("R4C",'Mapa final'!$O$33),"")</f>
        <v/>
      </c>
      <c r="AF49" s="43" t="e">
        <f>IF(AND('Mapa final'!#REF!="Muy Baja",'Mapa final'!#REF!="Mayor"),CONCATENATE("R4C",'Mapa final'!#REF!),"")</f>
        <v>#REF!</v>
      </c>
      <c r="AG49" s="44" t="e">
        <f>IF(AND('Mapa final'!#REF!="Muy Baja",'Mapa final'!#REF!="Mayor"),CONCATENATE("R4C",'Mapa final'!#REF!),"")</f>
        <v>#REF!</v>
      </c>
      <c r="AH49" s="45" t="str">
        <f>IF(AND('Mapa final'!$Y$31="Muy Baja",'Mapa final'!$AA$31="Catastrófico"),CONCATENATE("R4C",'Mapa final'!$O$31),"")</f>
        <v/>
      </c>
      <c r="AI49" s="46" t="str">
        <f>IF(AND('Mapa final'!$Y$32="Muy Baja",'Mapa final'!$AA$32="Catastrófico"),CONCATENATE("R4C",'Mapa final'!$O$32),"")</f>
        <v/>
      </c>
      <c r="AJ49" s="46" t="e">
        <f>IF(AND('Mapa final'!#REF!="Muy Baja",'Mapa final'!#REF!="Catastrófico"),CONCATENATE("R4C",'Mapa final'!#REF!),"")</f>
        <v>#REF!</v>
      </c>
      <c r="AK49" s="46" t="str">
        <f>IF(AND('Mapa final'!$Y$33="Muy Baja",'Mapa final'!$AA$33="Catastrófico"),CONCATENATE("R4C",'Mapa final'!$O$33),"")</f>
        <v/>
      </c>
      <c r="AL49" s="46" t="e">
        <f>IF(AND('Mapa final'!#REF!="Muy Baja",'Mapa final'!#REF!="Catastrófico"),CONCATENATE("R4C",'Mapa final'!#REF!),"")</f>
        <v>#REF!</v>
      </c>
      <c r="AM49" s="47" t="e">
        <f>IF(AND('Mapa final'!#REF!="Muy Baja",'Mapa final'!#REF!="Catastrófico"),CONCATENATE("R4C",'Mapa final'!#REF!),"")</f>
        <v>#REF!</v>
      </c>
    </row>
    <row r="50" spans="2:39" ht="15" customHeight="1" x14ac:dyDescent="0.25">
      <c r="B50" s="271"/>
      <c r="C50" s="155"/>
      <c r="D50" s="156"/>
      <c r="E50" s="154"/>
      <c r="F50" s="155"/>
      <c r="G50" s="155"/>
      <c r="H50" s="155"/>
      <c r="I50" s="156"/>
      <c r="J50" s="66" t="str">
        <f>IF(AND('Mapa final'!$Y$36="Muy Baja",'Mapa final'!$AA$36="Leve"),CONCATENATE("R5C",'Mapa final'!$O$36),"")</f>
        <v/>
      </c>
      <c r="K50" s="67" t="str">
        <f>IF(AND('Mapa final'!$Y$37="Muy Baja",'Mapa final'!$AA$37="Leve"),CONCATENATE("R5C",'Mapa final'!$O$37),"")</f>
        <v/>
      </c>
      <c r="L50" s="67" t="str">
        <f>IF(AND('Mapa final'!$Y$38="Muy Baja",'Mapa final'!$AA$38="Leve"),CONCATENATE("R5C",'Mapa final'!$O$38),"")</f>
        <v/>
      </c>
      <c r="M50" s="67" t="e">
        <f>IF(AND('Mapa final'!#REF!="Muy Baja",'Mapa final'!#REF!="Leve"),CONCATENATE("R5C",'Mapa final'!#REF!),"")</f>
        <v>#REF!</v>
      </c>
      <c r="N50" s="67" t="e">
        <f>IF(AND('Mapa final'!#REF!="Muy Baja",'Mapa final'!#REF!="Leve"),CONCATENATE("R5C",'Mapa final'!#REF!),"")</f>
        <v>#REF!</v>
      </c>
      <c r="O50" s="68" t="e">
        <f>IF(AND('Mapa final'!#REF!="Muy Baja",'Mapa final'!#REF!="Leve"),CONCATENATE("R5C",'Mapa final'!#REF!),"")</f>
        <v>#REF!</v>
      </c>
      <c r="P50" s="66" t="str">
        <f>IF(AND('Mapa final'!$Y$36="Muy Baja",'Mapa final'!$AA$36="Menor"),CONCATENATE("R5C",'Mapa final'!$O$36),"")</f>
        <v/>
      </c>
      <c r="Q50" s="67" t="str">
        <f>IF(AND('Mapa final'!$Y$37="Muy Baja",'Mapa final'!$AA$37="Menor"),CONCATENATE("R5C",'Mapa final'!$O$37),"")</f>
        <v/>
      </c>
      <c r="R50" s="67" t="str">
        <f>IF(AND('Mapa final'!$Y$38="Muy Baja",'Mapa final'!$AA$38="Menor"),CONCATENATE("R5C",'Mapa final'!$O$38),"")</f>
        <v/>
      </c>
      <c r="S50" s="67" t="e">
        <f>IF(AND('Mapa final'!#REF!="Muy Baja",'Mapa final'!#REF!="Menor"),CONCATENATE("R5C",'Mapa final'!#REF!),"")</f>
        <v>#REF!</v>
      </c>
      <c r="T50" s="67" t="e">
        <f>IF(AND('Mapa final'!#REF!="Muy Baja",'Mapa final'!#REF!="Menor"),CONCATENATE("R5C",'Mapa final'!#REF!),"")</f>
        <v>#REF!</v>
      </c>
      <c r="U50" s="68" t="e">
        <f>IF(AND('Mapa final'!#REF!="Muy Baja",'Mapa final'!#REF!="Menor"),CONCATENATE("R5C",'Mapa final'!#REF!),"")</f>
        <v>#REF!</v>
      </c>
      <c r="V50" s="57" t="str">
        <f>IF(AND('Mapa final'!$Y$36="Muy Baja",'Mapa final'!$AA$36="Moderado"),CONCATENATE("R5C",'Mapa final'!$O$36),"")</f>
        <v/>
      </c>
      <c r="W50" s="58" t="str">
        <f>IF(AND('Mapa final'!$Y$37="Muy Baja",'Mapa final'!$AA$37="Moderado"),CONCATENATE("R5C",'Mapa final'!$O$37),"")</f>
        <v/>
      </c>
      <c r="X50" s="58" t="str">
        <f>IF(AND('Mapa final'!$Y$38="Muy Baja",'Mapa final'!$AA$38="Moderado"),CONCATENATE("R5C",'Mapa final'!$O$38),"")</f>
        <v/>
      </c>
      <c r="Y50" s="58" t="e">
        <f>IF(AND('Mapa final'!#REF!="Muy Baja",'Mapa final'!#REF!="Moderado"),CONCATENATE("R5C",'Mapa final'!#REF!),"")</f>
        <v>#REF!</v>
      </c>
      <c r="Z50" s="58" t="e">
        <f>IF(AND('Mapa final'!#REF!="Muy Baja",'Mapa final'!#REF!="Moderado"),CONCATENATE("R5C",'Mapa final'!#REF!),"")</f>
        <v>#REF!</v>
      </c>
      <c r="AA50" s="59" t="e">
        <f>IF(AND('Mapa final'!#REF!="Muy Baja",'Mapa final'!#REF!="Moderado"),CONCATENATE("R5C",'Mapa final'!#REF!),"")</f>
        <v>#REF!</v>
      </c>
      <c r="AB50" s="42" t="str">
        <f>IF(AND('Mapa final'!$Y$36="Muy Baja",'Mapa final'!$AA$36="Mayor"),CONCATENATE("R5C",'Mapa final'!$O$36),"")</f>
        <v/>
      </c>
      <c r="AC50" s="43" t="str">
        <f>IF(AND('Mapa final'!$Y$37="Muy Baja",'Mapa final'!$AA$37="Mayor"),CONCATENATE("R5C",'Mapa final'!$O$37),"")</f>
        <v/>
      </c>
      <c r="AD50" s="43" t="str">
        <f>IF(AND('Mapa final'!$Y$38="Muy Baja",'Mapa final'!$AA$38="Mayor"),CONCATENATE("R5C",'Mapa final'!$O$38),"")</f>
        <v/>
      </c>
      <c r="AE50" s="43" t="e">
        <f>IF(AND('Mapa final'!#REF!="Muy Baja",'Mapa final'!#REF!="Mayor"),CONCATENATE("R5C",'Mapa final'!#REF!),"")</f>
        <v>#REF!</v>
      </c>
      <c r="AF50" s="43" t="e">
        <f>IF(AND('Mapa final'!#REF!="Muy Baja",'Mapa final'!#REF!="Mayor"),CONCATENATE("R5C",'Mapa final'!#REF!),"")</f>
        <v>#REF!</v>
      </c>
      <c r="AG50" s="44" t="e">
        <f>IF(AND('Mapa final'!#REF!="Muy Baja",'Mapa final'!#REF!="Mayor"),CONCATENATE("R5C",'Mapa final'!#REF!),"")</f>
        <v>#REF!</v>
      </c>
      <c r="AH50" s="45" t="str">
        <f>IF(AND('Mapa final'!$Y$36="Muy Baja",'Mapa final'!$AA$36="Catastrófico"),CONCATENATE("R5C",'Mapa final'!$O$36),"")</f>
        <v/>
      </c>
      <c r="AI50" s="46" t="str">
        <f>IF(AND('Mapa final'!$Y$37="Muy Baja",'Mapa final'!$AA$37="Catastrófico"),CONCATENATE("R5C",'Mapa final'!$O$37),"")</f>
        <v/>
      </c>
      <c r="AJ50" s="46" t="str">
        <f>IF(AND('Mapa final'!$Y$38="Muy Baja",'Mapa final'!$AA$38="Catastrófico"),CONCATENATE("R5C",'Mapa final'!$O$38),"")</f>
        <v/>
      </c>
      <c r="AK50" s="46" t="e">
        <f>IF(AND('Mapa final'!#REF!="Muy Baja",'Mapa final'!#REF!="Catastrófico"),CONCATENATE("R5C",'Mapa final'!#REF!),"")</f>
        <v>#REF!</v>
      </c>
      <c r="AL50" s="46" t="e">
        <f>IF(AND('Mapa final'!#REF!="Muy Baja",'Mapa final'!#REF!="Catastrófico"),CONCATENATE("R5C",'Mapa final'!#REF!),"")</f>
        <v>#REF!</v>
      </c>
      <c r="AM50" s="47" t="e">
        <f>IF(AND('Mapa final'!#REF!="Muy Baja",'Mapa final'!#REF!="Catastrófico"),CONCATENATE("R5C",'Mapa final'!#REF!),"")</f>
        <v>#REF!</v>
      </c>
    </row>
    <row r="51" spans="2:39" ht="15" customHeight="1" x14ac:dyDescent="0.25">
      <c r="B51" s="271"/>
      <c r="C51" s="155"/>
      <c r="D51" s="156"/>
      <c r="E51" s="154"/>
      <c r="F51" s="155"/>
      <c r="G51" s="155"/>
      <c r="H51" s="155"/>
      <c r="I51" s="156"/>
      <c r="J51" s="66" t="str">
        <f>IF(AND('Mapa final'!$Y$41="Muy Baja",'Mapa final'!$AA$41="Leve"),CONCATENATE("R6C",'Mapa final'!$O$41),"")</f>
        <v/>
      </c>
      <c r="K51" s="67" t="str">
        <f>IF(AND('Mapa final'!$Y$42="Muy Baja",'Mapa final'!$AA$42="Leve"),CONCATENATE("R6C",'Mapa final'!$O$42),"")</f>
        <v/>
      </c>
      <c r="L51" s="67" t="str">
        <f>IF(AND('Mapa final'!$Y$43="Muy Baja",'Mapa final'!$AA$43="Leve"),CONCATENATE("R6C",'Mapa final'!$O$43),"")</f>
        <v/>
      </c>
      <c r="M51" s="67" t="e">
        <f>IF(AND('Mapa final'!#REF!="Muy Baja",'Mapa final'!#REF!="Leve"),CONCATENATE("R6C",'Mapa final'!#REF!),"")</f>
        <v>#REF!</v>
      </c>
      <c r="N51" s="67" t="e">
        <f>IF(AND('Mapa final'!#REF!="Muy Baja",'Mapa final'!#REF!="Leve"),CONCATENATE("R6C",'Mapa final'!#REF!),"")</f>
        <v>#REF!</v>
      </c>
      <c r="O51" s="68" t="e">
        <f>IF(AND('Mapa final'!#REF!="Muy Baja",'Mapa final'!#REF!="Leve"),CONCATENATE("R6C",'Mapa final'!#REF!),"")</f>
        <v>#REF!</v>
      </c>
      <c r="P51" s="66" t="str">
        <f>IF(AND('Mapa final'!$Y$41="Muy Baja",'Mapa final'!$AA$41="Menor"),CONCATENATE("R6C",'Mapa final'!$O$41),"")</f>
        <v/>
      </c>
      <c r="Q51" s="67" t="str">
        <f>IF(AND('Mapa final'!$Y$42="Muy Baja",'Mapa final'!$AA$42="Menor"),CONCATENATE("R6C",'Mapa final'!$O$42),"")</f>
        <v/>
      </c>
      <c r="R51" s="67" t="str">
        <f>IF(AND('Mapa final'!$Y$43="Muy Baja",'Mapa final'!$AA$43="Menor"),CONCATENATE("R6C",'Mapa final'!$O$43),"")</f>
        <v/>
      </c>
      <c r="S51" s="67" t="e">
        <f>IF(AND('Mapa final'!#REF!="Muy Baja",'Mapa final'!#REF!="Menor"),CONCATENATE("R6C",'Mapa final'!#REF!),"")</f>
        <v>#REF!</v>
      </c>
      <c r="T51" s="67" t="e">
        <f>IF(AND('Mapa final'!#REF!="Muy Baja",'Mapa final'!#REF!="Menor"),CONCATENATE("R6C",'Mapa final'!#REF!),"")</f>
        <v>#REF!</v>
      </c>
      <c r="U51" s="68" t="e">
        <f>IF(AND('Mapa final'!#REF!="Muy Baja",'Mapa final'!#REF!="Menor"),CONCATENATE("R6C",'Mapa final'!#REF!),"")</f>
        <v>#REF!</v>
      </c>
      <c r="V51" s="57" t="str">
        <f>IF(AND('Mapa final'!$Y$41="Muy Baja",'Mapa final'!$AA$41="Moderado"),CONCATENATE("R6C",'Mapa final'!$O$41),"")</f>
        <v/>
      </c>
      <c r="W51" s="58" t="str">
        <f>IF(AND('Mapa final'!$Y$42="Muy Baja",'Mapa final'!$AA$42="Moderado"),CONCATENATE("R6C",'Mapa final'!$O$42),"")</f>
        <v/>
      </c>
      <c r="X51" s="58" t="str">
        <f>IF(AND('Mapa final'!$Y$43="Muy Baja",'Mapa final'!$AA$43="Moderado"),CONCATENATE("R6C",'Mapa final'!$O$43),"")</f>
        <v/>
      </c>
      <c r="Y51" s="58" t="e">
        <f>IF(AND('Mapa final'!#REF!="Muy Baja",'Mapa final'!#REF!="Moderado"),CONCATENATE("R6C",'Mapa final'!#REF!),"")</f>
        <v>#REF!</v>
      </c>
      <c r="Z51" s="58" t="e">
        <f>IF(AND('Mapa final'!#REF!="Muy Baja",'Mapa final'!#REF!="Moderado"),CONCATENATE("R6C",'Mapa final'!#REF!),"")</f>
        <v>#REF!</v>
      </c>
      <c r="AA51" s="59" t="e">
        <f>IF(AND('Mapa final'!#REF!="Muy Baja",'Mapa final'!#REF!="Moderado"),CONCATENATE("R6C",'Mapa final'!#REF!),"")</f>
        <v>#REF!</v>
      </c>
      <c r="AB51" s="42" t="str">
        <f>IF(AND('Mapa final'!$Y$41="Muy Baja",'Mapa final'!$AA$41="Mayor"),CONCATENATE("R6C",'Mapa final'!$O$41),"")</f>
        <v/>
      </c>
      <c r="AC51" s="43" t="str">
        <f>IF(AND('Mapa final'!$Y$42="Muy Baja",'Mapa final'!$AA$42="Mayor"),CONCATENATE("R6C",'Mapa final'!$O$42),"")</f>
        <v/>
      </c>
      <c r="AD51" s="43" t="str">
        <f>IF(AND('Mapa final'!$Y$43="Muy Baja",'Mapa final'!$AA$43="Mayor"),CONCATENATE("R6C",'Mapa final'!$O$43),"")</f>
        <v/>
      </c>
      <c r="AE51" s="43" t="e">
        <f>IF(AND('Mapa final'!#REF!="Muy Baja",'Mapa final'!#REF!="Mayor"),CONCATENATE("R6C",'Mapa final'!#REF!),"")</f>
        <v>#REF!</v>
      </c>
      <c r="AF51" s="43" t="e">
        <f>IF(AND('Mapa final'!#REF!="Muy Baja",'Mapa final'!#REF!="Mayor"),CONCATENATE("R6C",'Mapa final'!#REF!),"")</f>
        <v>#REF!</v>
      </c>
      <c r="AG51" s="44" t="e">
        <f>IF(AND('Mapa final'!#REF!="Muy Baja",'Mapa final'!#REF!="Mayor"),CONCATENATE("R6C",'Mapa final'!#REF!),"")</f>
        <v>#REF!</v>
      </c>
      <c r="AH51" s="45" t="str">
        <f>IF(AND('Mapa final'!$Y$41="Muy Baja",'Mapa final'!$AA$41="Catastrófico"),CONCATENATE("R6C",'Mapa final'!$O$41),"")</f>
        <v/>
      </c>
      <c r="AI51" s="46" t="str">
        <f>IF(AND('Mapa final'!$Y$42="Muy Baja",'Mapa final'!$AA$42="Catastrófico"),CONCATENATE("R6C",'Mapa final'!$O$42),"")</f>
        <v/>
      </c>
      <c r="AJ51" s="46" t="str">
        <f>IF(AND('Mapa final'!$Y$43="Muy Baja",'Mapa final'!$AA$43="Catastrófico"),CONCATENATE("R6C",'Mapa final'!$O$43),"")</f>
        <v/>
      </c>
      <c r="AK51" s="46" t="e">
        <f>IF(AND('Mapa final'!#REF!="Muy Baja",'Mapa final'!#REF!="Catastrófico"),CONCATENATE("R6C",'Mapa final'!#REF!),"")</f>
        <v>#REF!</v>
      </c>
      <c r="AL51" s="46" t="e">
        <f>IF(AND('Mapa final'!#REF!="Muy Baja",'Mapa final'!#REF!="Catastrófico"),CONCATENATE("R6C",'Mapa final'!#REF!),"")</f>
        <v>#REF!</v>
      </c>
      <c r="AM51" s="47" t="e">
        <f>IF(AND('Mapa final'!#REF!="Muy Baja",'Mapa final'!#REF!="Catastrófico"),CONCATENATE("R6C",'Mapa final'!#REF!),"")</f>
        <v>#REF!</v>
      </c>
    </row>
    <row r="52" spans="2:39" ht="15" customHeight="1" x14ac:dyDescent="0.25">
      <c r="B52" s="271"/>
      <c r="C52" s="155"/>
      <c r="D52" s="156"/>
      <c r="E52" s="154"/>
      <c r="F52" s="155"/>
      <c r="G52" s="155"/>
      <c r="H52" s="155"/>
      <c r="I52" s="156"/>
      <c r="J52" s="66" t="e">
        <f>IF(AND('Mapa final'!#REF!="Muy Baja",'Mapa final'!#REF!="Leve"),CONCATENATE("R7C",'Mapa final'!#REF!),"")</f>
        <v>#REF!</v>
      </c>
      <c r="K52" s="67" t="e">
        <f>IF(AND('Mapa final'!#REF!="Muy Baja",'Mapa final'!#REF!="Leve"),CONCATENATE("R7C",'Mapa final'!#REF!),"")</f>
        <v>#REF!</v>
      </c>
      <c r="L52" s="67" t="e">
        <f>IF(AND('Mapa final'!#REF!="Muy Baja",'Mapa final'!#REF!="Leve"),CONCATENATE("R7C",'Mapa final'!#REF!),"")</f>
        <v>#REF!</v>
      </c>
      <c r="M52" s="67" t="e">
        <f>IF(AND('Mapa final'!#REF!="Muy Baja",'Mapa final'!#REF!="Leve"),CONCATENATE("R7C",'Mapa final'!#REF!),"")</f>
        <v>#REF!</v>
      </c>
      <c r="N52" s="67" t="e">
        <f>IF(AND('Mapa final'!#REF!="Muy Baja",'Mapa final'!#REF!="Leve"),CONCATENATE("R7C",'Mapa final'!#REF!),"")</f>
        <v>#REF!</v>
      </c>
      <c r="O52" s="68" t="e">
        <f>IF(AND('Mapa final'!#REF!="Muy Baja",'Mapa final'!#REF!="Leve"),CONCATENATE("R7C",'Mapa final'!#REF!),"")</f>
        <v>#REF!</v>
      </c>
      <c r="P52" s="66" t="e">
        <f>IF(AND('Mapa final'!#REF!="Muy Baja",'Mapa final'!#REF!="Menor"),CONCATENATE("R7C",'Mapa final'!#REF!),"")</f>
        <v>#REF!</v>
      </c>
      <c r="Q52" s="67" t="e">
        <f>IF(AND('Mapa final'!#REF!="Muy Baja",'Mapa final'!#REF!="Menor"),CONCATENATE("R7C",'Mapa final'!#REF!),"")</f>
        <v>#REF!</v>
      </c>
      <c r="R52" s="67" t="e">
        <f>IF(AND('Mapa final'!#REF!="Muy Baja",'Mapa final'!#REF!="Menor"),CONCATENATE("R7C",'Mapa final'!#REF!),"")</f>
        <v>#REF!</v>
      </c>
      <c r="S52" s="67" t="e">
        <f>IF(AND('Mapa final'!#REF!="Muy Baja",'Mapa final'!#REF!="Menor"),CONCATENATE("R7C",'Mapa final'!#REF!),"")</f>
        <v>#REF!</v>
      </c>
      <c r="T52" s="67" t="e">
        <f>IF(AND('Mapa final'!#REF!="Muy Baja",'Mapa final'!#REF!="Menor"),CONCATENATE("R7C",'Mapa final'!#REF!),"")</f>
        <v>#REF!</v>
      </c>
      <c r="U52" s="68" t="e">
        <f>IF(AND('Mapa final'!#REF!="Muy Baja",'Mapa final'!#REF!="Menor"),CONCATENATE("R7C",'Mapa final'!#REF!),"")</f>
        <v>#REF!</v>
      </c>
      <c r="V52" s="57" t="e">
        <f>IF(AND('Mapa final'!#REF!="Muy Baja",'Mapa final'!#REF!="Moderado"),CONCATENATE("R7C",'Mapa final'!#REF!),"")</f>
        <v>#REF!</v>
      </c>
      <c r="W52" s="58" t="e">
        <f>IF(AND('Mapa final'!#REF!="Muy Baja",'Mapa final'!#REF!="Moderado"),CONCATENATE("R7C",'Mapa final'!#REF!),"")</f>
        <v>#REF!</v>
      </c>
      <c r="X52" s="58" t="e">
        <f>IF(AND('Mapa final'!#REF!="Muy Baja",'Mapa final'!#REF!="Moderado"),CONCATENATE("R7C",'Mapa final'!#REF!),"")</f>
        <v>#REF!</v>
      </c>
      <c r="Y52" s="58" t="e">
        <f>IF(AND('Mapa final'!#REF!="Muy Baja",'Mapa final'!#REF!="Moderado"),CONCATENATE("R7C",'Mapa final'!#REF!),"")</f>
        <v>#REF!</v>
      </c>
      <c r="Z52" s="58" t="e">
        <f>IF(AND('Mapa final'!#REF!="Muy Baja",'Mapa final'!#REF!="Moderado"),CONCATENATE("R7C",'Mapa final'!#REF!),"")</f>
        <v>#REF!</v>
      </c>
      <c r="AA52" s="59" t="e">
        <f>IF(AND('Mapa final'!#REF!="Muy Baja",'Mapa final'!#REF!="Moderado"),CONCATENATE("R7C",'Mapa final'!#REF!),"")</f>
        <v>#REF!</v>
      </c>
      <c r="AB52" s="42" t="e">
        <f>IF(AND('Mapa final'!#REF!="Muy Baja",'Mapa final'!#REF!="Mayor"),CONCATENATE("R7C",'Mapa final'!#REF!),"")</f>
        <v>#REF!</v>
      </c>
      <c r="AC52" s="43" t="e">
        <f>IF(AND('Mapa final'!#REF!="Muy Baja",'Mapa final'!#REF!="Mayor"),CONCATENATE("R7C",'Mapa final'!#REF!),"")</f>
        <v>#REF!</v>
      </c>
      <c r="AD52" s="43" t="e">
        <f>IF(AND('Mapa final'!#REF!="Muy Baja",'Mapa final'!#REF!="Mayor"),CONCATENATE("R7C",'Mapa final'!#REF!),"")</f>
        <v>#REF!</v>
      </c>
      <c r="AE52" s="43" t="e">
        <f>IF(AND('Mapa final'!#REF!="Muy Baja",'Mapa final'!#REF!="Mayor"),CONCATENATE("R7C",'Mapa final'!#REF!),"")</f>
        <v>#REF!</v>
      </c>
      <c r="AF52" s="43" t="e">
        <f>IF(AND('Mapa final'!#REF!="Muy Baja",'Mapa final'!#REF!="Mayor"),CONCATENATE("R7C",'Mapa final'!#REF!),"")</f>
        <v>#REF!</v>
      </c>
      <c r="AG52" s="44" t="e">
        <f>IF(AND('Mapa final'!#REF!="Muy Baja",'Mapa final'!#REF!="Mayor"),CONCATENATE("R7C",'Mapa final'!#REF!),"")</f>
        <v>#REF!</v>
      </c>
      <c r="AH52" s="45" t="e">
        <f>IF(AND('Mapa final'!#REF!="Muy Baja",'Mapa final'!#REF!="Catastrófico"),CONCATENATE("R7C",'Mapa final'!#REF!),"")</f>
        <v>#REF!</v>
      </c>
      <c r="AI52" s="46" t="e">
        <f>IF(AND('Mapa final'!#REF!="Muy Baja",'Mapa final'!#REF!="Catastrófico"),CONCATENATE("R7C",'Mapa final'!#REF!),"")</f>
        <v>#REF!</v>
      </c>
      <c r="AJ52" s="46" t="e">
        <f>IF(AND('Mapa final'!#REF!="Muy Baja",'Mapa final'!#REF!="Catastrófico"),CONCATENATE("R7C",'Mapa final'!#REF!),"")</f>
        <v>#REF!</v>
      </c>
      <c r="AK52" s="46" t="e">
        <f>IF(AND('Mapa final'!#REF!="Muy Baja",'Mapa final'!#REF!="Catastrófico"),CONCATENATE("R7C",'Mapa final'!#REF!),"")</f>
        <v>#REF!</v>
      </c>
      <c r="AL52" s="46" t="e">
        <f>IF(AND('Mapa final'!#REF!="Muy Baja",'Mapa final'!#REF!="Catastrófico"),CONCATENATE("R7C",'Mapa final'!#REF!),"")</f>
        <v>#REF!</v>
      </c>
      <c r="AM52" s="47" t="e">
        <f>IF(AND('Mapa final'!#REF!="Muy Baja",'Mapa final'!#REF!="Catastrófico"),CONCATENATE("R7C",'Mapa final'!#REF!),"")</f>
        <v>#REF!</v>
      </c>
    </row>
    <row r="53" spans="2:39" ht="15" customHeight="1" x14ac:dyDescent="0.25">
      <c r="B53" s="271"/>
      <c r="C53" s="155"/>
      <c r="D53" s="156"/>
      <c r="E53" s="154"/>
      <c r="F53" s="155"/>
      <c r="G53" s="155"/>
      <c r="H53" s="155"/>
      <c r="I53" s="156"/>
      <c r="J53" s="66" t="e">
        <f>IF(AND('Mapa final'!#REF!="Muy Baja",'Mapa final'!#REF!="Leve"),CONCATENATE("R8C",'Mapa final'!#REF!),"")</f>
        <v>#REF!</v>
      </c>
      <c r="K53" s="67" t="e">
        <f>IF(AND('Mapa final'!#REF!="Muy Baja",'Mapa final'!#REF!="Leve"),CONCATENATE("R8C",'Mapa final'!#REF!),"")</f>
        <v>#REF!</v>
      </c>
      <c r="L53" s="67" t="e">
        <f>IF(AND('Mapa final'!#REF!="Muy Baja",'Mapa final'!#REF!="Leve"),CONCATENATE("R8C",'Mapa final'!#REF!),"")</f>
        <v>#REF!</v>
      </c>
      <c r="M53" s="67" t="e">
        <f>IF(AND('Mapa final'!#REF!="Muy Baja",'Mapa final'!#REF!="Leve"),CONCATENATE("R8C",'Mapa final'!#REF!),"")</f>
        <v>#REF!</v>
      </c>
      <c r="N53" s="67" t="e">
        <f>IF(AND('Mapa final'!#REF!="Muy Baja",'Mapa final'!#REF!="Leve"),CONCATENATE("R8C",'Mapa final'!#REF!),"")</f>
        <v>#REF!</v>
      </c>
      <c r="O53" s="68" t="e">
        <f>IF(AND('Mapa final'!#REF!="Muy Baja",'Mapa final'!#REF!="Leve"),CONCATENATE("R8C",'Mapa final'!#REF!),"")</f>
        <v>#REF!</v>
      </c>
      <c r="P53" s="66" t="e">
        <f>IF(AND('Mapa final'!#REF!="Muy Baja",'Mapa final'!#REF!="Menor"),CONCATENATE("R8C",'Mapa final'!#REF!),"")</f>
        <v>#REF!</v>
      </c>
      <c r="Q53" s="67" t="e">
        <f>IF(AND('Mapa final'!#REF!="Muy Baja",'Mapa final'!#REF!="Menor"),CONCATENATE("R8C",'Mapa final'!#REF!),"")</f>
        <v>#REF!</v>
      </c>
      <c r="R53" s="67" t="e">
        <f>IF(AND('Mapa final'!#REF!="Muy Baja",'Mapa final'!#REF!="Menor"),CONCATENATE("R8C",'Mapa final'!#REF!),"")</f>
        <v>#REF!</v>
      </c>
      <c r="S53" s="67" t="e">
        <f>IF(AND('Mapa final'!#REF!="Muy Baja",'Mapa final'!#REF!="Menor"),CONCATENATE("R8C",'Mapa final'!#REF!),"")</f>
        <v>#REF!</v>
      </c>
      <c r="T53" s="67" t="e">
        <f>IF(AND('Mapa final'!#REF!="Muy Baja",'Mapa final'!#REF!="Menor"),CONCATENATE("R8C",'Mapa final'!#REF!),"")</f>
        <v>#REF!</v>
      </c>
      <c r="U53" s="68" t="e">
        <f>IF(AND('Mapa final'!#REF!="Muy Baja",'Mapa final'!#REF!="Menor"),CONCATENATE("R8C",'Mapa final'!#REF!),"")</f>
        <v>#REF!</v>
      </c>
      <c r="V53" s="57" t="e">
        <f>IF(AND('Mapa final'!#REF!="Muy Baja",'Mapa final'!#REF!="Moderado"),CONCATENATE("R8C",'Mapa final'!#REF!),"")</f>
        <v>#REF!</v>
      </c>
      <c r="W53" s="58" t="e">
        <f>IF(AND('Mapa final'!#REF!="Muy Baja",'Mapa final'!#REF!="Moderado"),CONCATENATE("R8C",'Mapa final'!#REF!),"")</f>
        <v>#REF!</v>
      </c>
      <c r="X53" s="58" t="e">
        <f>IF(AND('Mapa final'!#REF!="Muy Baja",'Mapa final'!#REF!="Moderado"),CONCATENATE("R8C",'Mapa final'!#REF!),"")</f>
        <v>#REF!</v>
      </c>
      <c r="Y53" s="58" t="e">
        <f>IF(AND('Mapa final'!#REF!="Muy Baja",'Mapa final'!#REF!="Moderado"),CONCATENATE("R8C",'Mapa final'!#REF!),"")</f>
        <v>#REF!</v>
      </c>
      <c r="Z53" s="58" t="e">
        <f>IF(AND('Mapa final'!#REF!="Muy Baja",'Mapa final'!#REF!="Moderado"),CONCATENATE("R8C",'Mapa final'!#REF!),"")</f>
        <v>#REF!</v>
      </c>
      <c r="AA53" s="59" t="e">
        <f>IF(AND('Mapa final'!#REF!="Muy Baja",'Mapa final'!#REF!="Moderado"),CONCATENATE("R8C",'Mapa final'!#REF!),"")</f>
        <v>#REF!</v>
      </c>
      <c r="AB53" s="42" t="e">
        <f>IF(AND('Mapa final'!#REF!="Muy Baja",'Mapa final'!#REF!="Mayor"),CONCATENATE("R8C",'Mapa final'!#REF!),"")</f>
        <v>#REF!</v>
      </c>
      <c r="AC53" s="43" t="e">
        <f>IF(AND('Mapa final'!#REF!="Muy Baja",'Mapa final'!#REF!="Mayor"),CONCATENATE("R8C",'Mapa final'!#REF!),"")</f>
        <v>#REF!</v>
      </c>
      <c r="AD53" s="43" t="e">
        <f>IF(AND('Mapa final'!#REF!="Muy Baja",'Mapa final'!#REF!="Mayor"),CONCATENATE("R8C",'Mapa final'!#REF!),"")</f>
        <v>#REF!</v>
      </c>
      <c r="AE53" s="43" t="e">
        <f>IF(AND('Mapa final'!#REF!="Muy Baja",'Mapa final'!#REF!="Mayor"),CONCATENATE("R8C",'Mapa final'!#REF!),"")</f>
        <v>#REF!</v>
      </c>
      <c r="AF53" s="43" t="e">
        <f>IF(AND('Mapa final'!#REF!="Muy Baja",'Mapa final'!#REF!="Mayor"),CONCATENATE("R8C",'Mapa final'!#REF!),"")</f>
        <v>#REF!</v>
      </c>
      <c r="AG53" s="44" t="e">
        <f>IF(AND('Mapa final'!#REF!="Muy Baja",'Mapa final'!#REF!="Mayor"),CONCATENATE("R8C",'Mapa final'!#REF!),"")</f>
        <v>#REF!</v>
      </c>
      <c r="AH53" s="45" t="e">
        <f>IF(AND('Mapa final'!#REF!="Muy Baja",'Mapa final'!#REF!="Catastrófico"),CONCATENATE("R8C",'Mapa final'!#REF!),"")</f>
        <v>#REF!</v>
      </c>
      <c r="AI53" s="46" t="e">
        <f>IF(AND('Mapa final'!#REF!="Muy Baja",'Mapa final'!#REF!="Catastrófico"),CONCATENATE("R8C",'Mapa final'!#REF!),"")</f>
        <v>#REF!</v>
      </c>
      <c r="AJ53" s="46" t="e">
        <f>IF(AND('Mapa final'!#REF!="Muy Baja",'Mapa final'!#REF!="Catastrófico"),CONCATENATE("R8C",'Mapa final'!#REF!),"")</f>
        <v>#REF!</v>
      </c>
      <c r="AK53" s="46" t="e">
        <f>IF(AND('Mapa final'!#REF!="Muy Baja",'Mapa final'!#REF!="Catastrófico"),CONCATENATE("R8C",'Mapa final'!#REF!),"")</f>
        <v>#REF!</v>
      </c>
      <c r="AL53" s="46" t="e">
        <f>IF(AND('Mapa final'!#REF!="Muy Baja",'Mapa final'!#REF!="Catastrófico"),CONCATENATE("R8C",'Mapa final'!#REF!),"")</f>
        <v>#REF!</v>
      </c>
      <c r="AM53" s="47" t="e">
        <f>IF(AND('Mapa final'!#REF!="Muy Baja",'Mapa final'!#REF!="Catastrófico"),CONCATENATE("R8C",'Mapa final'!#REF!),"")</f>
        <v>#REF!</v>
      </c>
    </row>
    <row r="54" spans="2:39" ht="15" customHeight="1" x14ac:dyDescent="0.25">
      <c r="B54" s="271"/>
      <c r="C54" s="155"/>
      <c r="D54" s="156"/>
      <c r="E54" s="154"/>
      <c r="F54" s="155"/>
      <c r="G54" s="155"/>
      <c r="H54" s="155"/>
      <c r="I54" s="156"/>
      <c r="J54" s="66" t="e">
        <f>IF(AND('Mapa final'!#REF!="Muy Baja",'Mapa final'!#REF!="Leve"),CONCATENATE("R9C",'Mapa final'!#REF!),"")</f>
        <v>#REF!</v>
      </c>
      <c r="K54" s="67" t="e">
        <f>IF(AND('Mapa final'!#REF!="Muy Baja",'Mapa final'!#REF!="Leve"),CONCATENATE("R9C",'Mapa final'!#REF!),"")</f>
        <v>#REF!</v>
      </c>
      <c r="L54" s="67" t="e">
        <f>IF(AND('Mapa final'!#REF!="Muy Baja",'Mapa final'!#REF!="Leve"),CONCATENATE("R9C",'Mapa final'!#REF!),"")</f>
        <v>#REF!</v>
      </c>
      <c r="M54" s="67" t="e">
        <f>IF(AND('Mapa final'!#REF!="Muy Baja",'Mapa final'!#REF!="Leve"),CONCATENATE("R9C",'Mapa final'!#REF!),"")</f>
        <v>#REF!</v>
      </c>
      <c r="N54" s="67" t="e">
        <f>IF(AND('Mapa final'!#REF!="Muy Baja",'Mapa final'!#REF!="Leve"),CONCATENATE("R9C",'Mapa final'!#REF!),"")</f>
        <v>#REF!</v>
      </c>
      <c r="O54" s="68" t="e">
        <f>IF(AND('Mapa final'!#REF!="Muy Baja",'Mapa final'!#REF!="Leve"),CONCATENATE("R9C",'Mapa final'!#REF!),"")</f>
        <v>#REF!</v>
      </c>
      <c r="P54" s="66" t="e">
        <f>IF(AND('Mapa final'!#REF!="Muy Baja",'Mapa final'!#REF!="Menor"),CONCATENATE("R9C",'Mapa final'!#REF!),"")</f>
        <v>#REF!</v>
      </c>
      <c r="Q54" s="67" t="e">
        <f>IF(AND('Mapa final'!#REF!="Muy Baja",'Mapa final'!#REF!="Menor"),CONCATENATE("R9C",'Mapa final'!#REF!),"")</f>
        <v>#REF!</v>
      </c>
      <c r="R54" s="67" t="e">
        <f>IF(AND('Mapa final'!#REF!="Muy Baja",'Mapa final'!#REF!="Menor"),CONCATENATE("R9C",'Mapa final'!#REF!),"")</f>
        <v>#REF!</v>
      </c>
      <c r="S54" s="67" t="e">
        <f>IF(AND('Mapa final'!#REF!="Muy Baja",'Mapa final'!#REF!="Menor"),CONCATENATE("R9C",'Mapa final'!#REF!),"")</f>
        <v>#REF!</v>
      </c>
      <c r="T54" s="67" t="e">
        <f>IF(AND('Mapa final'!#REF!="Muy Baja",'Mapa final'!#REF!="Menor"),CONCATENATE("R9C",'Mapa final'!#REF!),"")</f>
        <v>#REF!</v>
      </c>
      <c r="U54" s="68" t="e">
        <f>IF(AND('Mapa final'!#REF!="Muy Baja",'Mapa final'!#REF!="Menor"),CONCATENATE("R9C",'Mapa final'!#REF!),"")</f>
        <v>#REF!</v>
      </c>
      <c r="V54" s="57" t="e">
        <f>IF(AND('Mapa final'!#REF!="Muy Baja",'Mapa final'!#REF!="Moderado"),CONCATENATE("R9C",'Mapa final'!#REF!),"")</f>
        <v>#REF!</v>
      </c>
      <c r="W54" s="58" t="e">
        <f>IF(AND('Mapa final'!#REF!="Muy Baja",'Mapa final'!#REF!="Moderado"),CONCATENATE("R9C",'Mapa final'!#REF!),"")</f>
        <v>#REF!</v>
      </c>
      <c r="X54" s="58" t="e">
        <f>IF(AND('Mapa final'!#REF!="Muy Baja",'Mapa final'!#REF!="Moderado"),CONCATENATE("R9C",'Mapa final'!#REF!),"")</f>
        <v>#REF!</v>
      </c>
      <c r="Y54" s="58" t="e">
        <f>IF(AND('Mapa final'!#REF!="Muy Baja",'Mapa final'!#REF!="Moderado"),CONCATENATE("R9C",'Mapa final'!#REF!),"")</f>
        <v>#REF!</v>
      </c>
      <c r="Z54" s="58" t="e">
        <f>IF(AND('Mapa final'!#REF!="Muy Baja",'Mapa final'!#REF!="Moderado"),CONCATENATE("R9C",'Mapa final'!#REF!),"")</f>
        <v>#REF!</v>
      </c>
      <c r="AA54" s="59" t="e">
        <f>IF(AND('Mapa final'!#REF!="Muy Baja",'Mapa final'!#REF!="Moderado"),CONCATENATE("R9C",'Mapa final'!#REF!),"")</f>
        <v>#REF!</v>
      </c>
      <c r="AB54" s="42" t="e">
        <f>IF(AND('Mapa final'!#REF!="Muy Baja",'Mapa final'!#REF!="Mayor"),CONCATENATE("R9C",'Mapa final'!#REF!),"")</f>
        <v>#REF!</v>
      </c>
      <c r="AC54" s="43" t="e">
        <f>IF(AND('Mapa final'!#REF!="Muy Baja",'Mapa final'!#REF!="Mayor"),CONCATENATE("R9C",'Mapa final'!#REF!),"")</f>
        <v>#REF!</v>
      </c>
      <c r="AD54" s="43" t="e">
        <f>IF(AND('Mapa final'!#REF!="Muy Baja",'Mapa final'!#REF!="Mayor"),CONCATENATE("R9C",'Mapa final'!#REF!),"")</f>
        <v>#REF!</v>
      </c>
      <c r="AE54" s="43" t="e">
        <f>IF(AND('Mapa final'!#REF!="Muy Baja",'Mapa final'!#REF!="Mayor"),CONCATENATE("R9C",'Mapa final'!#REF!),"")</f>
        <v>#REF!</v>
      </c>
      <c r="AF54" s="43" t="e">
        <f>IF(AND('Mapa final'!#REF!="Muy Baja",'Mapa final'!#REF!="Mayor"),CONCATENATE("R9C",'Mapa final'!#REF!),"")</f>
        <v>#REF!</v>
      </c>
      <c r="AG54" s="44" t="e">
        <f>IF(AND('Mapa final'!#REF!="Muy Baja",'Mapa final'!#REF!="Mayor"),CONCATENATE("R9C",'Mapa final'!#REF!),"")</f>
        <v>#REF!</v>
      </c>
      <c r="AH54" s="45" t="e">
        <f>IF(AND('Mapa final'!#REF!="Muy Baja",'Mapa final'!#REF!="Catastrófico"),CONCATENATE("R9C",'Mapa final'!#REF!),"")</f>
        <v>#REF!</v>
      </c>
      <c r="AI54" s="46" t="e">
        <f>IF(AND('Mapa final'!#REF!="Muy Baja",'Mapa final'!#REF!="Catastrófico"),CONCATENATE("R9C",'Mapa final'!#REF!),"")</f>
        <v>#REF!</v>
      </c>
      <c r="AJ54" s="46" t="e">
        <f>IF(AND('Mapa final'!#REF!="Muy Baja",'Mapa final'!#REF!="Catastrófico"),CONCATENATE("R9C",'Mapa final'!#REF!),"")</f>
        <v>#REF!</v>
      </c>
      <c r="AK54" s="46" t="e">
        <f>IF(AND('Mapa final'!#REF!="Muy Baja",'Mapa final'!#REF!="Catastrófico"),CONCATENATE("R9C",'Mapa final'!#REF!),"")</f>
        <v>#REF!</v>
      </c>
      <c r="AL54" s="46" t="e">
        <f>IF(AND('Mapa final'!#REF!="Muy Baja",'Mapa final'!#REF!="Catastrófico"),CONCATENATE("R9C",'Mapa final'!#REF!),"")</f>
        <v>#REF!</v>
      </c>
      <c r="AM54" s="47" t="e">
        <f>IF(AND('Mapa final'!#REF!="Muy Baja",'Mapa final'!#REF!="Catastrófico"),CONCATENATE("R9C",'Mapa final'!#REF!),"")</f>
        <v>#REF!</v>
      </c>
    </row>
    <row r="55" spans="2:39" ht="15.75" customHeight="1" x14ac:dyDescent="0.25">
      <c r="B55" s="234"/>
      <c r="C55" s="273"/>
      <c r="D55" s="235"/>
      <c r="E55" s="157"/>
      <c r="F55" s="148"/>
      <c r="G55" s="148"/>
      <c r="H55" s="148"/>
      <c r="I55" s="158"/>
      <c r="J55" s="69" t="e">
        <f>IF(AND('Mapa final'!#REF!="Muy Baja",'Mapa final'!#REF!="Leve"),CONCATENATE("R10C",'Mapa final'!#REF!),"")</f>
        <v>#REF!</v>
      </c>
      <c r="K55" s="70" t="e">
        <f>IF(AND('Mapa final'!#REF!="Muy Baja",'Mapa final'!#REF!="Leve"),CONCATENATE("R10C",'Mapa final'!#REF!),"")</f>
        <v>#REF!</v>
      </c>
      <c r="L55" s="70" t="e">
        <f>IF(AND('Mapa final'!#REF!="Muy Baja",'Mapa final'!#REF!="Leve"),CONCATENATE("R10C",'Mapa final'!#REF!),"")</f>
        <v>#REF!</v>
      </c>
      <c r="M55" s="70" t="e">
        <f>IF(AND('Mapa final'!#REF!="Muy Baja",'Mapa final'!#REF!="Leve"),CONCATENATE("R10C",'Mapa final'!#REF!),"")</f>
        <v>#REF!</v>
      </c>
      <c r="N55" s="70" t="e">
        <f>IF(AND('Mapa final'!#REF!="Muy Baja",'Mapa final'!#REF!="Leve"),CONCATENATE("R10C",'Mapa final'!#REF!),"")</f>
        <v>#REF!</v>
      </c>
      <c r="O55" s="71" t="e">
        <f>IF(AND('Mapa final'!#REF!="Muy Baja",'Mapa final'!#REF!="Leve"),CONCATENATE("R10C",'Mapa final'!#REF!),"")</f>
        <v>#REF!</v>
      </c>
      <c r="P55" s="69" t="e">
        <f>IF(AND('Mapa final'!#REF!="Muy Baja",'Mapa final'!#REF!="Menor"),CONCATENATE("R10C",'Mapa final'!#REF!),"")</f>
        <v>#REF!</v>
      </c>
      <c r="Q55" s="70" t="e">
        <f>IF(AND('Mapa final'!#REF!="Muy Baja",'Mapa final'!#REF!="Menor"),CONCATENATE("R10C",'Mapa final'!#REF!),"")</f>
        <v>#REF!</v>
      </c>
      <c r="R55" s="70" t="e">
        <f>IF(AND('Mapa final'!#REF!="Muy Baja",'Mapa final'!#REF!="Menor"),CONCATENATE("R10C",'Mapa final'!#REF!),"")</f>
        <v>#REF!</v>
      </c>
      <c r="S55" s="70" t="e">
        <f>IF(AND('Mapa final'!#REF!="Muy Baja",'Mapa final'!#REF!="Menor"),CONCATENATE("R10C",'Mapa final'!#REF!),"")</f>
        <v>#REF!</v>
      </c>
      <c r="T55" s="70" t="e">
        <f>IF(AND('Mapa final'!#REF!="Muy Baja",'Mapa final'!#REF!="Menor"),CONCATENATE("R10C",'Mapa final'!#REF!),"")</f>
        <v>#REF!</v>
      </c>
      <c r="U55" s="71" t="e">
        <f>IF(AND('Mapa final'!#REF!="Muy Baja",'Mapa final'!#REF!="Menor"),CONCATENATE("R10C",'Mapa final'!#REF!),"")</f>
        <v>#REF!</v>
      </c>
      <c r="V55" s="60" t="e">
        <f>IF(AND('Mapa final'!#REF!="Muy Baja",'Mapa final'!#REF!="Moderado"),CONCATENATE("R10C",'Mapa final'!#REF!),"")</f>
        <v>#REF!</v>
      </c>
      <c r="W55" s="61" t="e">
        <f>IF(AND('Mapa final'!#REF!="Muy Baja",'Mapa final'!#REF!="Moderado"),CONCATENATE("R10C",'Mapa final'!#REF!),"")</f>
        <v>#REF!</v>
      </c>
      <c r="X55" s="61" t="e">
        <f>IF(AND('Mapa final'!#REF!="Muy Baja",'Mapa final'!#REF!="Moderado"),CONCATENATE("R10C",'Mapa final'!#REF!),"")</f>
        <v>#REF!</v>
      </c>
      <c r="Y55" s="61" t="e">
        <f>IF(AND('Mapa final'!#REF!="Muy Baja",'Mapa final'!#REF!="Moderado"),CONCATENATE("R10C",'Mapa final'!#REF!),"")</f>
        <v>#REF!</v>
      </c>
      <c r="Z55" s="61" t="e">
        <f>IF(AND('Mapa final'!#REF!="Muy Baja",'Mapa final'!#REF!="Moderado"),CONCATENATE("R10C",'Mapa final'!#REF!),"")</f>
        <v>#REF!</v>
      </c>
      <c r="AA55" s="62" t="e">
        <f>IF(AND('Mapa final'!#REF!="Muy Baja",'Mapa final'!#REF!="Moderado"),CONCATENATE("R10C",'Mapa final'!#REF!),"")</f>
        <v>#REF!</v>
      </c>
      <c r="AB55" s="48" t="e">
        <f>IF(AND('Mapa final'!#REF!="Muy Baja",'Mapa final'!#REF!="Mayor"),CONCATENATE("R10C",'Mapa final'!#REF!),"")</f>
        <v>#REF!</v>
      </c>
      <c r="AC55" s="49" t="e">
        <f>IF(AND('Mapa final'!#REF!="Muy Baja",'Mapa final'!#REF!="Mayor"),CONCATENATE("R10C",'Mapa final'!#REF!),"")</f>
        <v>#REF!</v>
      </c>
      <c r="AD55" s="49" t="e">
        <f>IF(AND('Mapa final'!#REF!="Muy Baja",'Mapa final'!#REF!="Mayor"),CONCATENATE("R10C",'Mapa final'!#REF!),"")</f>
        <v>#REF!</v>
      </c>
      <c r="AE55" s="49" t="e">
        <f>IF(AND('Mapa final'!#REF!="Muy Baja",'Mapa final'!#REF!="Mayor"),CONCATENATE("R10C",'Mapa final'!#REF!),"")</f>
        <v>#REF!</v>
      </c>
      <c r="AF55" s="49" t="e">
        <f>IF(AND('Mapa final'!#REF!="Muy Baja",'Mapa final'!#REF!="Mayor"),CONCATENATE("R10C",'Mapa final'!#REF!),"")</f>
        <v>#REF!</v>
      </c>
      <c r="AG55" s="50" t="e">
        <f>IF(AND('Mapa final'!#REF!="Muy Baja",'Mapa final'!#REF!="Mayor"),CONCATENATE("R10C",'Mapa final'!#REF!),"")</f>
        <v>#REF!</v>
      </c>
      <c r="AH55" s="51" t="e">
        <f>IF(AND('Mapa final'!#REF!="Muy Baja",'Mapa final'!#REF!="Catastrófico"),CONCATENATE("R10C",'Mapa final'!#REF!),"")</f>
        <v>#REF!</v>
      </c>
      <c r="AI55" s="52" t="e">
        <f>IF(AND('Mapa final'!#REF!="Muy Baja",'Mapa final'!#REF!="Catastrófico"),CONCATENATE("R10C",'Mapa final'!#REF!),"")</f>
        <v>#REF!</v>
      </c>
      <c r="AJ55" s="52" t="e">
        <f>IF(AND('Mapa final'!#REF!="Muy Baja",'Mapa final'!#REF!="Catastrófico"),CONCATENATE("R10C",'Mapa final'!#REF!),"")</f>
        <v>#REF!</v>
      </c>
      <c r="AK55" s="52" t="e">
        <f>IF(AND('Mapa final'!#REF!="Muy Baja",'Mapa final'!#REF!="Catastrófico"),CONCATENATE("R10C",'Mapa final'!#REF!),"")</f>
        <v>#REF!</v>
      </c>
      <c r="AL55" s="52" t="e">
        <f>IF(AND('Mapa final'!#REF!="Muy Baja",'Mapa final'!#REF!="Catastrófico"),CONCATENATE("R10C",'Mapa final'!#REF!),"")</f>
        <v>#REF!</v>
      </c>
      <c r="AM55" s="53" t="e">
        <f>IF(AND('Mapa final'!#REF!="Muy Baja",'Mapa final'!#REF!="Catastrófico"),CONCATENATE("R10C",'Mapa final'!#REF!),"")</f>
        <v>#REF!</v>
      </c>
    </row>
    <row r="56" spans="2:39" ht="15.75" customHeight="1" x14ac:dyDescent="0.25">
      <c r="B56" s="35"/>
      <c r="C56" s="35"/>
      <c r="D56" s="35"/>
      <c r="E56" s="35"/>
      <c r="F56" s="35"/>
      <c r="G56" s="35"/>
      <c r="H56" s="35"/>
      <c r="I56" s="35"/>
      <c r="J56" s="276" t="s">
        <v>145</v>
      </c>
      <c r="K56" s="146"/>
      <c r="L56" s="146"/>
      <c r="M56" s="146"/>
      <c r="N56" s="146"/>
      <c r="O56" s="153"/>
      <c r="P56" s="276" t="s">
        <v>146</v>
      </c>
      <c r="Q56" s="146"/>
      <c r="R56" s="146"/>
      <c r="S56" s="146"/>
      <c r="T56" s="146"/>
      <c r="U56" s="153"/>
      <c r="V56" s="276" t="s">
        <v>147</v>
      </c>
      <c r="W56" s="146"/>
      <c r="X56" s="146"/>
      <c r="Y56" s="146"/>
      <c r="Z56" s="146"/>
      <c r="AA56" s="153"/>
      <c r="AB56" s="276" t="s">
        <v>148</v>
      </c>
      <c r="AC56" s="146"/>
      <c r="AD56" s="146"/>
      <c r="AE56" s="146"/>
      <c r="AF56" s="146"/>
      <c r="AG56" s="153"/>
      <c r="AH56" s="276" t="s">
        <v>149</v>
      </c>
      <c r="AI56" s="146"/>
      <c r="AJ56" s="146"/>
      <c r="AK56" s="146"/>
      <c r="AL56" s="146"/>
      <c r="AM56" s="153"/>
    </row>
    <row r="57" spans="2:39" ht="15.75" customHeight="1" x14ac:dyDescent="0.25">
      <c r="B57" s="35"/>
      <c r="C57" s="35"/>
      <c r="D57" s="35"/>
      <c r="E57" s="35"/>
      <c r="F57" s="35"/>
      <c r="G57" s="35"/>
      <c r="H57" s="35"/>
      <c r="I57" s="35"/>
      <c r="J57" s="154"/>
      <c r="K57" s="155"/>
      <c r="L57" s="155"/>
      <c r="M57" s="155"/>
      <c r="N57" s="155"/>
      <c r="O57" s="156"/>
      <c r="P57" s="154"/>
      <c r="Q57" s="155"/>
      <c r="R57" s="155"/>
      <c r="S57" s="155"/>
      <c r="T57" s="155"/>
      <c r="U57" s="156"/>
      <c r="V57" s="154"/>
      <c r="W57" s="155"/>
      <c r="X57" s="155"/>
      <c r="Y57" s="155"/>
      <c r="Z57" s="155"/>
      <c r="AA57" s="156"/>
      <c r="AB57" s="154"/>
      <c r="AC57" s="155"/>
      <c r="AD57" s="155"/>
      <c r="AE57" s="155"/>
      <c r="AF57" s="155"/>
      <c r="AG57" s="156"/>
      <c r="AH57" s="154"/>
      <c r="AI57" s="155"/>
      <c r="AJ57" s="155"/>
      <c r="AK57" s="155"/>
      <c r="AL57" s="155"/>
      <c r="AM57" s="156"/>
    </row>
    <row r="58" spans="2:39" ht="15.75" customHeight="1" x14ac:dyDescent="0.25">
      <c r="B58" s="35"/>
      <c r="C58" s="35"/>
      <c r="D58" s="35"/>
      <c r="E58" s="35"/>
      <c r="F58" s="35"/>
      <c r="G58" s="35"/>
      <c r="H58" s="35"/>
      <c r="I58" s="35"/>
      <c r="J58" s="154"/>
      <c r="K58" s="155"/>
      <c r="L58" s="155"/>
      <c r="M58" s="155"/>
      <c r="N58" s="155"/>
      <c r="O58" s="156"/>
      <c r="P58" s="154"/>
      <c r="Q58" s="155"/>
      <c r="R58" s="155"/>
      <c r="S58" s="155"/>
      <c r="T58" s="155"/>
      <c r="U58" s="156"/>
      <c r="V58" s="154"/>
      <c r="W58" s="155"/>
      <c r="X58" s="155"/>
      <c r="Y58" s="155"/>
      <c r="Z58" s="155"/>
      <c r="AA58" s="156"/>
      <c r="AB58" s="154"/>
      <c r="AC58" s="155"/>
      <c r="AD58" s="155"/>
      <c r="AE58" s="155"/>
      <c r="AF58" s="155"/>
      <c r="AG58" s="156"/>
      <c r="AH58" s="154"/>
      <c r="AI58" s="155"/>
      <c r="AJ58" s="155"/>
      <c r="AK58" s="155"/>
      <c r="AL58" s="155"/>
      <c r="AM58" s="156"/>
    </row>
    <row r="59" spans="2:39" ht="15.75" customHeight="1" x14ac:dyDescent="0.25">
      <c r="B59" s="35"/>
      <c r="C59" s="35"/>
      <c r="D59" s="35"/>
      <c r="E59" s="35"/>
      <c r="F59" s="35"/>
      <c r="G59" s="35"/>
      <c r="H59" s="35"/>
      <c r="I59" s="35"/>
      <c r="J59" s="154"/>
      <c r="K59" s="155"/>
      <c r="L59" s="155"/>
      <c r="M59" s="155"/>
      <c r="N59" s="155"/>
      <c r="O59" s="156"/>
      <c r="P59" s="154"/>
      <c r="Q59" s="155"/>
      <c r="R59" s="155"/>
      <c r="S59" s="155"/>
      <c r="T59" s="155"/>
      <c r="U59" s="156"/>
      <c r="V59" s="154"/>
      <c r="W59" s="155"/>
      <c r="X59" s="155"/>
      <c r="Y59" s="155"/>
      <c r="Z59" s="155"/>
      <c r="AA59" s="156"/>
      <c r="AB59" s="154"/>
      <c r="AC59" s="155"/>
      <c r="AD59" s="155"/>
      <c r="AE59" s="155"/>
      <c r="AF59" s="155"/>
      <c r="AG59" s="156"/>
      <c r="AH59" s="154"/>
      <c r="AI59" s="155"/>
      <c r="AJ59" s="155"/>
      <c r="AK59" s="155"/>
      <c r="AL59" s="155"/>
      <c r="AM59" s="156"/>
    </row>
    <row r="60" spans="2:39" ht="15.75" customHeight="1" x14ac:dyDescent="0.25">
      <c r="B60" s="35"/>
      <c r="C60" s="35"/>
      <c r="D60" s="35"/>
      <c r="E60" s="35"/>
      <c r="F60" s="35"/>
      <c r="G60" s="35"/>
      <c r="H60" s="35"/>
      <c r="I60" s="35"/>
      <c r="J60" s="154"/>
      <c r="K60" s="155"/>
      <c r="L60" s="155"/>
      <c r="M60" s="155"/>
      <c r="N60" s="155"/>
      <c r="O60" s="156"/>
      <c r="P60" s="154"/>
      <c r="Q60" s="155"/>
      <c r="R60" s="155"/>
      <c r="S60" s="155"/>
      <c r="T60" s="155"/>
      <c r="U60" s="156"/>
      <c r="V60" s="154"/>
      <c r="W60" s="155"/>
      <c r="X60" s="155"/>
      <c r="Y60" s="155"/>
      <c r="Z60" s="155"/>
      <c r="AA60" s="156"/>
      <c r="AB60" s="154"/>
      <c r="AC60" s="155"/>
      <c r="AD60" s="155"/>
      <c r="AE60" s="155"/>
      <c r="AF60" s="155"/>
      <c r="AG60" s="156"/>
      <c r="AH60" s="154"/>
      <c r="AI60" s="155"/>
      <c r="AJ60" s="155"/>
      <c r="AK60" s="155"/>
      <c r="AL60" s="155"/>
      <c r="AM60" s="156"/>
    </row>
    <row r="61" spans="2:39" ht="15.75" customHeight="1" x14ac:dyDescent="0.25">
      <c r="B61" s="35"/>
      <c r="C61" s="35"/>
      <c r="D61" s="35"/>
      <c r="E61" s="35"/>
      <c r="F61" s="35"/>
      <c r="G61" s="35"/>
      <c r="H61" s="35"/>
      <c r="I61" s="35"/>
      <c r="J61" s="157"/>
      <c r="K61" s="148"/>
      <c r="L61" s="148"/>
      <c r="M61" s="148"/>
      <c r="N61" s="148"/>
      <c r="O61" s="158"/>
      <c r="P61" s="157"/>
      <c r="Q61" s="148"/>
      <c r="R61" s="148"/>
      <c r="S61" s="148"/>
      <c r="T61" s="148"/>
      <c r="U61" s="158"/>
      <c r="V61" s="157"/>
      <c r="W61" s="148"/>
      <c r="X61" s="148"/>
      <c r="Y61" s="148"/>
      <c r="Z61" s="148"/>
      <c r="AA61" s="158"/>
      <c r="AB61" s="157"/>
      <c r="AC61" s="148"/>
      <c r="AD61" s="148"/>
      <c r="AE61" s="148"/>
      <c r="AF61" s="148"/>
      <c r="AG61" s="158"/>
      <c r="AH61" s="157"/>
      <c r="AI61" s="148"/>
      <c r="AJ61" s="148"/>
      <c r="AK61" s="148"/>
      <c r="AL61" s="148"/>
      <c r="AM61" s="158"/>
    </row>
    <row r="62" spans="2:39" ht="15.75" customHeight="1" x14ac:dyDescent="0.25"/>
    <row r="63" spans="2:39" ht="15.75" customHeight="1" x14ac:dyDescent="0.25"/>
    <row r="64" spans="2:39"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17">
    <mergeCell ref="AO16:AT25"/>
    <mergeCell ref="AO26:AT35"/>
    <mergeCell ref="AO6:AT15"/>
    <mergeCell ref="AO36:AT45"/>
    <mergeCell ref="J56:O61"/>
    <mergeCell ref="P56:U61"/>
    <mergeCell ref="AH56:AM61"/>
    <mergeCell ref="V56:AA61"/>
    <mergeCell ref="AB56:AG61"/>
    <mergeCell ref="J2:AM4"/>
    <mergeCell ref="E46:I55"/>
    <mergeCell ref="B2:I4"/>
    <mergeCell ref="B6:D55"/>
    <mergeCell ref="E6:I15"/>
    <mergeCell ref="E16:I25"/>
    <mergeCell ref="E26:I35"/>
    <mergeCell ref="E36:I4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D100"/>
  <sheetViews>
    <sheetView workbookViewId="0"/>
  </sheetViews>
  <sheetFormatPr baseColWidth="10" defaultColWidth="14.42578125" defaultRowHeight="15" customHeight="1" x14ac:dyDescent="0.25"/>
  <cols>
    <col min="1" max="1" width="9.42578125" customWidth="1"/>
    <col min="2" max="2" width="21.140625" customWidth="1"/>
    <col min="3" max="3" width="61.42578125" customWidth="1"/>
    <col min="4" max="4" width="26.140625" customWidth="1"/>
    <col min="5" max="6" width="9.42578125" customWidth="1"/>
    <col min="7" max="11" width="12.5703125" customWidth="1"/>
  </cols>
  <sheetData>
    <row r="1" spans="2:4" ht="23.25" x14ac:dyDescent="0.25">
      <c r="B1" s="282" t="s">
        <v>151</v>
      </c>
      <c r="C1" s="155"/>
      <c r="D1" s="155"/>
    </row>
    <row r="2" spans="2:4" x14ac:dyDescent="0.25">
      <c r="B2" s="35"/>
      <c r="C2" s="35"/>
      <c r="D2" s="35"/>
    </row>
    <row r="3" spans="2:4" ht="25.5" x14ac:dyDescent="0.25">
      <c r="B3" s="73"/>
      <c r="C3" s="74" t="s">
        <v>152</v>
      </c>
      <c r="D3" s="74" t="s">
        <v>135</v>
      </c>
    </row>
    <row r="4" spans="2:4" ht="51" x14ac:dyDescent="0.25">
      <c r="B4" s="75" t="s">
        <v>153</v>
      </c>
      <c r="C4" s="76" t="s">
        <v>154</v>
      </c>
      <c r="D4" s="77">
        <v>0.2</v>
      </c>
    </row>
    <row r="5" spans="2:4" ht="51" x14ac:dyDescent="0.25">
      <c r="B5" s="78" t="s">
        <v>155</v>
      </c>
      <c r="C5" s="79" t="s">
        <v>156</v>
      </c>
      <c r="D5" s="80">
        <v>0.4</v>
      </c>
    </row>
    <row r="6" spans="2:4" ht="51" x14ac:dyDescent="0.25">
      <c r="B6" s="81" t="s">
        <v>157</v>
      </c>
      <c r="C6" s="79" t="s">
        <v>158</v>
      </c>
      <c r="D6" s="80">
        <v>0.6</v>
      </c>
    </row>
    <row r="7" spans="2:4" ht="76.5" x14ac:dyDescent="0.25">
      <c r="B7" s="82" t="s">
        <v>159</v>
      </c>
      <c r="C7" s="79" t="s">
        <v>160</v>
      </c>
      <c r="D7" s="80">
        <v>0.8</v>
      </c>
    </row>
    <row r="8" spans="2:4" ht="51" x14ac:dyDescent="0.25">
      <c r="B8" s="83" t="s">
        <v>161</v>
      </c>
      <c r="C8" s="79" t="s">
        <v>162</v>
      </c>
      <c r="D8" s="80">
        <v>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H224"/>
  <sheetViews>
    <sheetView topLeftCell="A6" zoomScale="50" zoomScaleNormal="50" workbookViewId="0"/>
  </sheetViews>
  <sheetFormatPr baseColWidth="10" defaultColWidth="14.42578125" defaultRowHeight="15" customHeight="1" x14ac:dyDescent="0.25"/>
  <cols>
    <col min="1" max="1" width="9.42578125" customWidth="1"/>
    <col min="2" max="2" width="35.42578125" customWidth="1"/>
    <col min="3" max="3" width="65.42578125" customWidth="1"/>
    <col min="4" max="4" width="118.140625" customWidth="1"/>
    <col min="5" max="5" width="126.5703125" customWidth="1"/>
    <col min="6" max="8" width="9.42578125" customWidth="1"/>
    <col min="9" max="11" width="12.5703125" customWidth="1"/>
  </cols>
  <sheetData>
    <row r="1" spans="1:4" ht="33.75" x14ac:dyDescent="0.25">
      <c r="A1" s="35"/>
      <c r="B1" s="283" t="s">
        <v>163</v>
      </c>
      <c r="C1" s="155"/>
      <c r="D1" s="155"/>
    </row>
    <row r="2" spans="1:4" x14ac:dyDescent="0.25">
      <c r="A2" s="35"/>
      <c r="B2" s="35"/>
      <c r="C2" s="35"/>
      <c r="D2" s="35"/>
    </row>
    <row r="3" spans="1:4" ht="60" x14ac:dyDescent="0.25">
      <c r="A3" s="35"/>
      <c r="B3" s="84"/>
      <c r="C3" s="85" t="s">
        <v>164</v>
      </c>
      <c r="D3" s="85" t="s">
        <v>165</v>
      </c>
    </row>
    <row r="4" spans="1:4" ht="33.75" x14ac:dyDescent="0.25">
      <c r="A4" s="35" t="s">
        <v>166</v>
      </c>
      <c r="B4" s="86" t="s">
        <v>167</v>
      </c>
      <c r="C4" s="87" t="s">
        <v>168</v>
      </c>
      <c r="D4" s="88" t="s">
        <v>169</v>
      </c>
    </row>
    <row r="5" spans="1:4" ht="101.25" x14ac:dyDescent="0.25">
      <c r="A5" s="35" t="s">
        <v>170</v>
      </c>
      <c r="B5" s="89" t="s">
        <v>171</v>
      </c>
      <c r="C5" s="90" t="s">
        <v>172</v>
      </c>
      <c r="D5" s="91" t="s">
        <v>173</v>
      </c>
    </row>
    <row r="6" spans="1:4" ht="67.5" x14ac:dyDescent="0.25">
      <c r="A6" s="35" t="s">
        <v>141</v>
      </c>
      <c r="B6" s="92" t="s">
        <v>174</v>
      </c>
      <c r="C6" s="93" t="s">
        <v>175</v>
      </c>
      <c r="D6" s="94" t="s">
        <v>176</v>
      </c>
    </row>
    <row r="7" spans="1:4" ht="101.25" x14ac:dyDescent="0.25">
      <c r="A7" s="35" t="s">
        <v>177</v>
      </c>
      <c r="B7" s="95" t="s">
        <v>178</v>
      </c>
      <c r="C7" s="90" t="s">
        <v>179</v>
      </c>
      <c r="D7" s="91" t="s">
        <v>180</v>
      </c>
    </row>
    <row r="8" spans="1:4" ht="67.5" x14ac:dyDescent="0.25">
      <c r="A8" s="35" t="s">
        <v>181</v>
      </c>
      <c r="B8" s="96" t="s">
        <v>182</v>
      </c>
      <c r="C8" s="90" t="s">
        <v>183</v>
      </c>
      <c r="D8" s="91" t="s">
        <v>184</v>
      </c>
    </row>
    <row r="9" spans="1:4" ht="20.25" x14ac:dyDescent="0.25">
      <c r="A9" s="35"/>
      <c r="B9" s="35"/>
      <c r="C9" s="97"/>
      <c r="D9" s="97"/>
    </row>
    <row r="10" spans="1:4" ht="16.5" x14ac:dyDescent="0.25">
      <c r="A10" s="35"/>
      <c r="B10" s="98"/>
      <c r="C10" s="98"/>
      <c r="D10" s="98"/>
    </row>
    <row r="11" spans="1:4" x14ac:dyDescent="0.25">
      <c r="A11" s="35"/>
      <c r="B11" s="35" t="s">
        <v>185</v>
      </c>
      <c r="C11" s="35" t="s">
        <v>186</v>
      </c>
      <c r="D11" s="35" t="s">
        <v>187</v>
      </c>
    </row>
    <row r="12" spans="1:4" x14ac:dyDescent="0.25">
      <c r="A12" s="35"/>
      <c r="B12" s="35" t="s">
        <v>188</v>
      </c>
      <c r="C12" s="35" t="s">
        <v>189</v>
      </c>
      <c r="D12" s="35" t="s">
        <v>190</v>
      </c>
    </row>
    <row r="13" spans="1:4" x14ac:dyDescent="0.25">
      <c r="A13" s="35"/>
      <c r="B13" s="35"/>
      <c r="C13" s="35" t="s">
        <v>191</v>
      </c>
      <c r="D13" s="35" t="s">
        <v>58</v>
      </c>
    </row>
    <row r="14" spans="1:4" x14ac:dyDescent="0.25">
      <c r="A14" s="35"/>
      <c r="B14" s="35"/>
      <c r="C14" s="35" t="s">
        <v>192</v>
      </c>
      <c r="D14" s="35" t="s">
        <v>193</v>
      </c>
    </row>
    <row r="15" spans="1:4" x14ac:dyDescent="0.25">
      <c r="A15" s="35"/>
      <c r="B15" s="35"/>
      <c r="C15" s="35" t="s">
        <v>194</v>
      </c>
      <c r="D15" s="35" t="s">
        <v>195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spans="2:8" ht="15.75" customHeight="1" x14ac:dyDescent="0.25">
      <c r="B209" s="99" t="s">
        <v>196</v>
      </c>
      <c r="C209" s="99" t="s">
        <v>197</v>
      </c>
      <c r="D209" s="100" t="s">
        <v>196</v>
      </c>
      <c r="E209" s="100" t="s">
        <v>197</v>
      </c>
    </row>
    <row r="210" spans="2:8" ht="15.75" customHeight="1" x14ac:dyDescent="0.35">
      <c r="B210" s="101" t="s">
        <v>198</v>
      </c>
      <c r="C210" s="101" t="s">
        <v>199</v>
      </c>
      <c r="D210" s="100" t="s">
        <v>198</v>
      </c>
      <c r="F210" s="100" t="str">
        <f t="shared" ref="F210:F221" si="0">IF(NOT(ISBLANK(D210)),D210,IF(NOT(ISBLANK(E210)),"     "&amp;E210,FALSE))</f>
        <v>Afectación Económica o presupuestal</v>
      </c>
      <c r="G210" s="100" t="s">
        <v>198</v>
      </c>
      <c r="H210" s="100" t="str">
        <f ca="1">IF(NOT(ISERROR(MATCH(G210,ANCHORARRAY(B221),0))),F223&amp;"Por favor no seleccionar los criterios de impacto",G210)</f>
        <v>Afectación Económica o presupuestal</v>
      </c>
    </row>
    <row r="211" spans="2:8" ht="15.75" customHeight="1" x14ac:dyDescent="0.35">
      <c r="B211" s="101" t="s">
        <v>198</v>
      </c>
      <c r="C211" s="101" t="s">
        <v>172</v>
      </c>
      <c r="E211" s="100" t="s">
        <v>199</v>
      </c>
      <c r="F211" s="100" t="str">
        <f t="shared" si="0"/>
        <v xml:space="preserve">     Afectación menor a 10 SMLMV .</v>
      </c>
    </row>
    <row r="212" spans="2:8" ht="15.75" customHeight="1" x14ac:dyDescent="0.35">
      <c r="B212" s="101" t="s">
        <v>198</v>
      </c>
      <c r="C212" s="101" t="s">
        <v>175</v>
      </c>
      <c r="E212" s="100" t="s">
        <v>172</v>
      </c>
      <c r="F212" s="100" t="str">
        <f t="shared" si="0"/>
        <v xml:space="preserve">     Entre 10 y 50 SMLMV </v>
      </c>
    </row>
    <row r="213" spans="2:8" ht="15.75" customHeight="1" x14ac:dyDescent="0.35">
      <c r="B213" s="101" t="s">
        <v>198</v>
      </c>
      <c r="C213" s="101" t="s">
        <v>179</v>
      </c>
      <c r="E213" s="100" t="s">
        <v>175</v>
      </c>
      <c r="F213" s="100" t="str">
        <f t="shared" si="0"/>
        <v xml:space="preserve">     Entre 50 y 100 SMLMV </v>
      </c>
    </row>
    <row r="214" spans="2:8" ht="15.75" customHeight="1" x14ac:dyDescent="0.35">
      <c r="B214" s="101" t="s">
        <v>198</v>
      </c>
      <c r="C214" s="101" t="s">
        <v>183</v>
      </c>
      <c r="E214" s="100" t="s">
        <v>179</v>
      </c>
      <c r="F214" s="100" t="str">
        <f t="shared" si="0"/>
        <v xml:space="preserve">     Entre 100 y 500 SMLMV </v>
      </c>
    </row>
    <row r="215" spans="2:8" ht="15.75" customHeight="1" x14ac:dyDescent="0.35">
      <c r="B215" s="101" t="s">
        <v>165</v>
      </c>
      <c r="C215" s="101" t="s">
        <v>169</v>
      </c>
      <c r="E215" s="100" t="s">
        <v>183</v>
      </c>
      <c r="F215" s="100" t="str">
        <f t="shared" si="0"/>
        <v xml:space="preserve">     Mayor a 500 SMLMV </v>
      </c>
    </row>
    <row r="216" spans="2:8" ht="15.75" customHeight="1" x14ac:dyDescent="0.35">
      <c r="B216" s="101" t="s">
        <v>165</v>
      </c>
      <c r="C216" s="101" t="s">
        <v>173</v>
      </c>
      <c r="D216" s="100" t="s">
        <v>165</v>
      </c>
      <c r="F216" s="100" t="str">
        <f t="shared" si="0"/>
        <v>Pérdida Reputacional</v>
      </c>
    </row>
    <row r="217" spans="2:8" ht="15.75" customHeight="1" x14ac:dyDescent="0.35">
      <c r="B217" s="101" t="s">
        <v>165</v>
      </c>
      <c r="C217" s="101" t="s">
        <v>200</v>
      </c>
      <c r="E217" s="100" t="s">
        <v>169</v>
      </c>
      <c r="F217" s="100" t="str">
        <f t="shared" si="0"/>
        <v xml:space="preserve">     El riesgo afecta la imagen de alguna área de la organización</v>
      </c>
    </row>
    <row r="218" spans="2:8" ht="15.75" customHeight="1" x14ac:dyDescent="0.35">
      <c r="B218" s="101" t="s">
        <v>165</v>
      </c>
      <c r="C218" s="101" t="s">
        <v>201</v>
      </c>
      <c r="E218" s="100" t="s">
        <v>173</v>
      </c>
      <c r="F218" s="100" t="str">
        <f t="shared" si="0"/>
        <v xml:space="preserve">     El riesgo afecta la imagen de la entidad internamente, de conocimiento general, nivel interno, de junta dircetiva y accionistas y/o de provedores</v>
      </c>
    </row>
    <row r="219" spans="2:8" ht="15.75" customHeight="1" x14ac:dyDescent="0.35">
      <c r="B219" s="101" t="s">
        <v>165</v>
      </c>
      <c r="C219" s="101" t="s">
        <v>184</v>
      </c>
      <c r="E219" s="100" t="s">
        <v>200</v>
      </c>
      <c r="F219" s="100" t="str">
        <f t="shared" si="0"/>
        <v xml:space="preserve">     El riesgo afecta la imagen de la entidad con algunos usuarios de relevancia frente al logro de los objetivos</v>
      </c>
    </row>
    <row r="220" spans="2:8" ht="15.75" customHeight="1" x14ac:dyDescent="0.25">
      <c r="B220" s="102"/>
      <c r="C220" s="102"/>
      <c r="E220" s="100" t="s">
        <v>201</v>
      </c>
      <c r="F220" s="100" t="str">
        <f t="shared" si="0"/>
        <v xml:space="preserve">     El riesgo afecta la imagen de de la entidad con efecto publicitario sostenido a nivel de sector administrativo, nivel departamental o municipal</v>
      </c>
    </row>
    <row r="221" spans="2:8" ht="15.75" customHeight="1" x14ac:dyDescent="0.25">
      <c r="B221" s="102" t="e">
        <f t="array" aca="1" ref="B221:B223" ca="1">UNIQUE('Tabla Impacto'!$B$209:$B$219)</f>
        <v>#NAME?</v>
      </c>
      <c r="C221" s="102"/>
      <c r="E221" s="100" t="s">
        <v>184</v>
      </c>
      <c r="F221" s="100" t="str">
        <f t="shared" si="0"/>
        <v xml:space="preserve">     El riesgo afecta la imagen de la entidad a nivel nacional, con efecto publicitarios sostenible a nivel país</v>
      </c>
    </row>
    <row r="222" spans="2:8" ht="15.75" customHeight="1" x14ac:dyDescent="0.25">
      <c r="B222" s="102" t="e">
        <f ca="1"/>
        <v>#NAME?</v>
      </c>
      <c r="C222" s="102"/>
    </row>
    <row r="223" spans="2:8" ht="15.75" customHeight="1" x14ac:dyDescent="0.25">
      <c r="B223" s="102" t="e">
        <f ca="1"/>
        <v>#NAME?</v>
      </c>
      <c r="C223" s="102"/>
      <c r="F223" s="103" t="s">
        <v>202</v>
      </c>
    </row>
    <row r="224" spans="2:8" ht="15.75" customHeight="1" x14ac:dyDescent="0.25">
      <c r="B224" s="100"/>
      <c r="C224" s="100"/>
      <c r="F224" s="103" t="s">
        <v>203</v>
      </c>
    </row>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B1:F100"/>
  <sheetViews>
    <sheetView workbookViewId="0"/>
  </sheetViews>
  <sheetFormatPr baseColWidth="10" defaultColWidth="14.42578125" defaultRowHeight="15" customHeight="1" x14ac:dyDescent="0.25"/>
  <cols>
    <col min="1" max="2" width="12.42578125" customWidth="1"/>
    <col min="3" max="3" width="14.85546875" customWidth="1"/>
    <col min="4" max="4" width="12.42578125" customWidth="1"/>
    <col min="5" max="5" width="40.28515625" customWidth="1"/>
    <col min="6" max="6" width="12.42578125" customWidth="1"/>
    <col min="7" max="11" width="12.5703125" customWidth="1"/>
  </cols>
  <sheetData>
    <row r="1" spans="2:6" ht="24" customHeight="1" x14ac:dyDescent="0.25">
      <c r="B1" s="287" t="s">
        <v>204</v>
      </c>
      <c r="C1" s="160"/>
      <c r="D1" s="160"/>
      <c r="E1" s="160"/>
      <c r="F1" s="161"/>
    </row>
    <row r="2" spans="2:6" ht="12.75" customHeight="1" x14ac:dyDescent="0.25">
      <c r="B2" s="104"/>
      <c r="C2" s="104"/>
      <c r="D2" s="104"/>
      <c r="E2" s="104"/>
      <c r="F2" s="104"/>
    </row>
    <row r="3" spans="2:6" ht="12.75" customHeight="1" x14ac:dyDescent="0.25">
      <c r="B3" s="288" t="s">
        <v>205</v>
      </c>
      <c r="C3" s="160"/>
      <c r="D3" s="289"/>
      <c r="E3" s="105" t="s">
        <v>206</v>
      </c>
      <c r="F3" s="106" t="s">
        <v>207</v>
      </c>
    </row>
    <row r="4" spans="2:6" ht="12.75" customHeight="1" x14ac:dyDescent="0.25">
      <c r="B4" s="291" t="s">
        <v>208</v>
      </c>
      <c r="C4" s="290" t="s">
        <v>47</v>
      </c>
      <c r="D4" s="107" t="s">
        <v>67</v>
      </c>
      <c r="E4" s="108" t="s">
        <v>209</v>
      </c>
      <c r="F4" s="109">
        <v>0.25</v>
      </c>
    </row>
    <row r="5" spans="2:6" ht="12.75" customHeight="1" x14ac:dyDescent="0.25">
      <c r="B5" s="292"/>
      <c r="C5" s="128"/>
      <c r="D5" s="110" t="s">
        <v>60</v>
      </c>
      <c r="E5" s="111" t="s">
        <v>210</v>
      </c>
      <c r="F5" s="112">
        <v>0.15</v>
      </c>
    </row>
    <row r="6" spans="2:6" ht="12.75" customHeight="1" x14ac:dyDescent="0.25">
      <c r="B6" s="292"/>
      <c r="C6" s="129"/>
      <c r="D6" s="110" t="s">
        <v>211</v>
      </c>
      <c r="E6" s="111" t="s">
        <v>212</v>
      </c>
      <c r="F6" s="112">
        <v>0.1</v>
      </c>
    </row>
    <row r="7" spans="2:6" ht="12.75" customHeight="1" x14ac:dyDescent="0.25">
      <c r="B7" s="292"/>
      <c r="C7" s="285" t="s">
        <v>48</v>
      </c>
      <c r="D7" s="110" t="s">
        <v>213</v>
      </c>
      <c r="E7" s="111" t="s">
        <v>214</v>
      </c>
      <c r="F7" s="112">
        <v>0.25</v>
      </c>
    </row>
    <row r="8" spans="2:6" ht="12.75" customHeight="1" x14ac:dyDescent="0.25">
      <c r="B8" s="293"/>
      <c r="C8" s="129"/>
      <c r="D8" s="110" t="s">
        <v>61</v>
      </c>
      <c r="E8" s="111" t="s">
        <v>215</v>
      </c>
      <c r="F8" s="112">
        <v>0.15</v>
      </c>
    </row>
    <row r="9" spans="2:6" ht="12.75" customHeight="1" x14ac:dyDescent="0.25">
      <c r="B9" s="294" t="s">
        <v>216</v>
      </c>
      <c r="C9" s="285" t="s">
        <v>50</v>
      </c>
      <c r="D9" s="110" t="s">
        <v>62</v>
      </c>
      <c r="E9" s="111" t="s">
        <v>217</v>
      </c>
      <c r="F9" s="113" t="s">
        <v>218</v>
      </c>
    </row>
    <row r="10" spans="2:6" ht="12.75" customHeight="1" x14ac:dyDescent="0.25">
      <c r="B10" s="292"/>
      <c r="C10" s="129"/>
      <c r="D10" s="110" t="s">
        <v>219</v>
      </c>
      <c r="E10" s="111" t="s">
        <v>220</v>
      </c>
      <c r="F10" s="113" t="s">
        <v>218</v>
      </c>
    </row>
    <row r="11" spans="2:6" ht="12.75" customHeight="1" x14ac:dyDescent="0.25">
      <c r="B11" s="292"/>
      <c r="C11" s="285" t="s">
        <v>51</v>
      </c>
      <c r="D11" s="110" t="s">
        <v>63</v>
      </c>
      <c r="E11" s="111" t="s">
        <v>221</v>
      </c>
      <c r="F11" s="113" t="s">
        <v>218</v>
      </c>
    </row>
    <row r="12" spans="2:6" ht="12.75" customHeight="1" x14ac:dyDescent="0.25">
      <c r="B12" s="292"/>
      <c r="C12" s="129"/>
      <c r="D12" s="110" t="s">
        <v>222</v>
      </c>
      <c r="E12" s="111" t="s">
        <v>223</v>
      </c>
      <c r="F12" s="113" t="s">
        <v>218</v>
      </c>
    </row>
    <row r="13" spans="2:6" ht="12.75" customHeight="1" x14ac:dyDescent="0.25">
      <c r="B13" s="292"/>
      <c r="C13" s="285" t="s">
        <v>52</v>
      </c>
      <c r="D13" s="110" t="s">
        <v>64</v>
      </c>
      <c r="E13" s="111" t="s">
        <v>224</v>
      </c>
      <c r="F13" s="113" t="s">
        <v>218</v>
      </c>
    </row>
    <row r="14" spans="2:6" ht="12.75" customHeight="1" x14ac:dyDescent="0.25">
      <c r="B14" s="295"/>
      <c r="C14" s="286"/>
      <c r="D14" s="114" t="s">
        <v>225</v>
      </c>
      <c r="E14" s="115" t="s">
        <v>226</v>
      </c>
      <c r="F14" s="116" t="s">
        <v>218</v>
      </c>
    </row>
    <row r="15" spans="2:6" ht="49.5" customHeight="1" x14ac:dyDescent="0.25">
      <c r="B15" s="284" t="s">
        <v>227</v>
      </c>
      <c r="C15" s="165"/>
      <c r="D15" s="165"/>
      <c r="E15" s="165"/>
      <c r="F15" s="166"/>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10">
    <mergeCell ref="B15:F15"/>
    <mergeCell ref="C11:C12"/>
    <mergeCell ref="C13:C14"/>
    <mergeCell ref="B1:F1"/>
    <mergeCell ref="B3:D3"/>
    <mergeCell ref="C4:C6"/>
    <mergeCell ref="C7:C8"/>
    <mergeCell ref="C9:C10"/>
    <mergeCell ref="B4:B8"/>
    <mergeCell ref="B9:B14"/>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100"/>
  <sheetViews>
    <sheetView workbookViewId="0"/>
  </sheetViews>
  <sheetFormatPr baseColWidth="10" defaultColWidth="14.42578125" defaultRowHeight="15" customHeight="1" x14ac:dyDescent="0.25"/>
  <cols>
    <col min="1" max="12" width="11" customWidth="1"/>
  </cols>
  <sheetData>
    <row r="1" spans="2:12" ht="14.25" customHeight="1" x14ac:dyDescent="0.25"/>
    <row r="2" spans="2:12" ht="14.25" customHeight="1" x14ac:dyDescent="0.3">
      <c r="B2" s="117"/>
      <c r="C2" s="307" t="s">
        <v>228</v>
      </c>
      <c r="D2" s="155"/>
      <c r="E2" s="155"/>
      <c r="F2" s="155"/>
      <c r="G2" s="155"/>
      <c r="H2" s="155"/>
      <c r="I2" s="155"/>
      <c r="J2" s="155"/>
      <c r="K2" s="155"/>
      <c r="L2" s="155"/>
    </row>
    <row r="3" spans="2:12" ht="14.25" customHeight="1" x14ac:dyDescent="0.3">
      <c r="B3" s="117"/>
      <c r="C3" s="118"/>
      <c r="G3" s="117"/>
      <c r="H3" s="117"/>
      <c r="I3" s="117"/>
      <c r="J3" s="117"/>
      <c r="K3" s="117"/>
      <c r="L3" s="117"/>
    </row>
    <row r="4" spans="2:12" ht="14.25" customHeight="1" x14ac:dyDescent="0.25">
      <c r="B4" s="310" t="s">
        <v>229</v>
      </c>
      <c r="C4" s="311"/>
      <c r="D4" s="308" t="s">
        <v>230</v>
      </c>
      <c r="E4" s="212"/>
      <c r="F4" s="212"/>
      <c r="G4" s="311"/>
      <c r="H4" s="308" t="s">
        <v>231</v>
      </c>
      <c r="I4" s="212"/>
      <c r="J4" s="311"/>
      <c r="K4" s="308" t="s">
        <v>232</v>
      </c>
      <c r="L4" s="213"/>
    </row>
    <row r="5" spans="2:12" ht="14.25" customHeight="1" x14ac:dyDescent="0.3">
      <c r="B5" s="309"/>
      <c r="C5" s="304"/>
      <c r="D5" s="302"/>
      <c r="E5" s="303"/>
      <c r="F5" s="303"/>
      <c r="G5" s="304"/>
      <c r="H5" s="305"/>
      <c r="I5" s="303"/>
      <c r="J5" s="304"/>
      <c r="K5" s="305"/>
      <c r="L5" s="306"/>
    </row>
    <row r="6" spans="2:12" ht="14.25" customHeight="1" x14ac:dyDescent="0.3">
      <c r="B6" s="117"/>
      <c r="C6" s="119"/>
      <c r="G6" s="117"/>
      <c r="H6" s="117"/>
      <c r="I6" s="117"/>
      <c r="J6" s="117"/>
      <c r="K6" s="117"/>
      <c r="L6" s="117"/>
    </row>
    <row r="7" spans="2:12" ht="14.25" customHeight="1" x14ac:dyDescent="0.3">
      <c r="B7" s="117"/>
      <c r="C7" s="119"/>
      <c r="G7" s="117"/>
      <c r="H7" s="117"/>
      <c r="I7" s="117"/>
      <c r="J7" s="117"/>
      <c r="K7" s="117"/>
      <c r="L7" s="117"/>
    </row>
    <row r="8" spans="2:12" ht="14.25" customHeight="1" x14ac:dyDescent="0.25">
      <c r="B8" s="301" t="s">
        <v>233</v>
      </c>
      <c r="C8" s="146"/>
      <c r="D8" s="146"/>
      <c r="E8" s="153"/>
      <c r="F8" s="301" t="s">
        <v>234</v>
      </c>
      <c r="G8" s="146"/>
      <c r="H8" s="146"/>
      <c r="I8" s="153"/>
      <c r="J8" s="301" t="s">
        <v>235</v>
      </c>
      <c r="K8" s="146"/>
      <c r="L8" s="153"/>
    </row>
    <row r="9" spans="2:12" ht="14.25" customHeight="1" x14ac:dyDescent="0.3">
      <c r="B9" s="299"/>
      <c r="C9" s="155"/>
      <c r="D9" s="155"/>
      <c r="E9" s="156"/>
      <c r="F9" s="300"/>
      <c r="G9" s="155"/>
      <c r="H9" s="155"/>
      <c r="I9" s="156"/>
      <c r="J9" s="300"/>
      <c r="K9" s="155"/>
      <c r="L9" s="156"/>
    </row>
    <row r="10" spans="2:12" ht="14.25" customHeight="1" x14ac:dyDescent="0.3">
      <c r="B10" s="299"/>
      <c r="C10" s="155"/>
      <c r="D10" s="155"/>
      <c r="E10" s="156"/>
      <c r="F10" s="300"/>
      <c r="G10" s="155"/>
      <c r="H10" s="155"/>
      <c r="I10" s="156"/>
      <c r="J10" s="300"/>
      <c r="K10" s="155"/>
      <c r="L10" s="156"/>
    </row>
    <row r="11" spans="2:12" ht="14.25" customHeight="1" x14ac:dyDescent="0.3">
      <c r="B11" s="299"/>
      <c r="C11" s="155"/>
      <c r="D11" s="155"/>
      <c r="E11" s="156"/>
      <c r="F11" s="300"/>
      <c r="G11" s="155"/>
      <c r="H11" s="155"/>
      <c r="I11" s="156"/>
      <c r="J11" s="300"/>
      <c r="K11" s="155"/>
      <c r="L11" s="156"/>
    </row>
    <row r="12" spans="2:12" ht="14.25" customHeight="1" x14ac:dyDescent="0.3">
      <c r="B12" s="299"/>
      <c r="C12" s="155"/>
      <c r="D12" s="155"/>
      <c r="E12" s="156"/>
      <c r="F12" s="300"/>
      <c r="G12" s="155"/>
      <c r="H12" s="155"/>
      <c r="I12" s="156"/>
      <c r="J12" s="300"/>
      <c r="K12" s="155"/>
      <c r="L12" s="156"/>
    </row>
    <row r="13" spans="2:12" ht="14.25" customHeight="1" x14ac:dyDescent="0.25">
      <c r="B13" s="296" t="s">
        <v>236</v>
      </c>
      <c r="C13" s="155"/>
      <c r="D13" s="155"/>
      <c r="E13" s="156"/>
      <c r="F13" s="296" t="s">
        <v>237</v>
      </c>
      <c r="G13" s="155"/>
      <c r="H13" s="155"/>
      <c r="I13" s="156"/>
      <c r="J13" s="296" t="s">
        <v>238</v>
      </c>
      <c r="K13" s="155"/>
      <c r="L13" s="156"/>
    </row>
    <row r="14" spans="2:12" ht="14.25" customHeight="1" x14ac:dyDescent="0.25">
      <c r="B14" s="296" t="s">
        <v>239</v>
      </c>
      <c r="C14" s="155"/>
      <c r="D14" s="155"/>
      <c r="E14" s="156"/>
      <c r="F14" s="296" t="s">
        <v>240</v>
      </c>
      <c r="G14" s="155"/>
      <c r="H14" s="155"/>
      <c r="I14" s="156"/>
      <c r="J14" s="296" t="s">
        <v>241</v>
      </c>
      <c r="K14" s="155"/>
      <c r="L14" s="156"/>
    </row>
    <row r="15" spans="2:12" ht="14.25" customHeight="1" x14ac:dyDescent="0.3">
      <c r="B15" s="297"/>
      <c r="C15" s="148"/>
      <c r="D15" s="148"/>
      <c r="E15" s="158"/>
      <c r="F15" s="298"/>
      <c r="G15" s="148"/>
      <c r="H15" s="148"/>
      <c r="I15" s="158"/>
      <c r="J15" s="297"/>
      <c r="K15" s="148"/>
      <c r="L15" s="158"/>
    </row>
    <row r="16" spans="2: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sheetData>
  <mergeCells count="33">
    <mergeCell ref="C2:L2"/>
    <mergeCell ref="K4:L4"/>
    <mergeCell ref="B5:C5"/>
    <mergeCell ref="B4:C4"/>
    <mergeCell ref="D4:G4"/>
    <mergeCell ref="H4:J4"/>
    <mergeCell ref="B8:E8"/>
    <mergeCell ref="F8:I8"/>
    <mergeCell ref="J8:L8"/>
    <mergeCell ref="D5:G5"/>
    <mergeCell ref="H5:J5"/>
    <mergeCell ref="K5:L5"/>
    <mergeCell ref="B15:E15"/>
    <mergeCell ref="F15:I15"/>
    <mergeCell ref="J15:L15"/>
    <mergeCell ref="J13:L13"/>
    <mergeCell ref="B9:E9"/>
    <mergeCell ref="F9:I9"/>
    <mergeCell ref="J9:L9"/>
    <mergeCell ref="B12:E12"/>
    <mergeCell ref="B10:E10"/>
    <mergeCell ref="F10:I10"/>
    <mergeCell ref="J10:L10"/>
    <mergeCell ref="B11:E11"/>
    <mergeCell ref="F11:I11"/>
    <mergeCell ref="J11:L11"/>
    <mergeCell ref="F12:I12"/>
    <mergeCell ref="J12:L12"/>
    <mergeCell ref="B13:E13"/>
    <mergeCell ref="F13:I13"/>
    <mergeCell ref="B14:E14"/>
    <mergeCell ref="F14:I14"/>
    <mergeCell ref="J14:L14"/>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00"/>
  <sheetViews>
    <sheetView workbookViewId="0"/>
  </sheetViews>
  <sheetFormatPr baseColWidth="10" defaultColWidth="14.42578125" defaultRowHeight="15" customHeight="1" x14ac:dyDescent="0.25"/>
  <cols>
    <col min="1" max="6" width="9.42578125" customWidth="1"/>
    <col min="7" max="11" width="12.5703125" customWidth="1"/>
  </cols>
  <sheetData>
    <row r="2" spans="2:5" ht="15" customHeight="1" x14ac:dyDescent="0.25">
      <c r="B2" s="100" t="s">
        <v>242</v>
      </c>
      <c r="E2" s="100" t="s">
        <v>243</v>
      </c>
    </row>
    <row r="3" spans="2:5" ht="15" customHeight="1" x14ac:dyDescent="0.25">
      <c r="B3" s="100" t="s">
        <v>244</v>
      </c>
      <c r="E3" s="100" t="s">
        <v>245</v>
      </c>
    </row>
    <row r="4" spans="2:5" ht="15" customHeight="1" x14ac:dyDescent="0.25">
      <c r="B4" s="100" t="s">
        <v>246</v>
      </c>
      <c r="E4" s="100" t="s">
        <v>53</v>
      </c>
    </row>
    <row r="5" spans="2:5" ht="15" customHeight="1" x14ac:dyDescent="0.25">
      <c r="B5" s="100" t="s">
        <v>65</v>
      </c>
    </row>
    <row r="8" spans="2:5" ht="15" customHeight="1" x14ac:dyDescent="0.25">
      <c r="B8" s="100" t="s">
        <v>247</v>
      </c>
    </row>
    <row r="9" spans="2:5" ht="15" customHeight="1" x14ac:dyDescent="0.25">
      <c r="B9" s="100" t="s">
        <v>248</v>
      </c>
    </row>
    <row r="10" spans="2:5" ht="15" customHeight="1" x14ac:dyDescent="0.25">
      <c r="B10" s="100" t="s">
        <v>249</v>
      </c>
    </row>
    <row r="13" spans="2:5" ht="15" customHeight="1" x14ac:dyDescent="0.25">
      <c r="B13" s="100" t="s">
        <v>250</v>
      </c>
    </row>
    <row r="14" spans="2:5" ht="15" customHeight="1" x14ac:dyDescent="0.25">
      <c r="B14" s="100" t="s">
        <v>57</v>
      </c>
    </row>
    <row r="15" spans="2:5" ht="15" customHeight="1" x14ac:dyDescent="0.25">
      <c r="B15" s="100" t="s">
        <v>251</v>
      </c>
    </row>
    <row r="16" spans="2:5" ht="15" customHeight="1" x14ac:dyDescent="0.25">
      <c r="B16" s="100" t="s">
        <v>252</v>
      </c>
    </row>
    <row r="17" spans="2:2" ht="15" customHeight="1" x14ac:dyDescent="0.25">
      <c r="B17" s="100" t="s">
        <v>253</v>
      </c>
    </row>
    <row r="18" spans="2:2" ht="15" customHeight="1" x14ac:dyDescent="0.25">
      <c r="B18" s="100" t="s">
        <v>254</v>
      </c>
    </row>
    <row r="19" spans="2:2" ht="15" customHeight="1" x14ac:dyDescent="0.25">
      <c r="B19" s="100" t="s">
        <v>255</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Francisco Castillo</dc:creator>
  <cp:lastModifiedBy>Jonathan Lopez</cp:lastModifiedBy>
  <cp:lastPrinted>2023-11-30T22:01:40Z</cp:lastPrinted>
  <dcterms:created xsi:type="dcterms:W3CDTF">2020-03-24T23:12:47Z</dcterms:created>
  <dcterms:modified xsi:type="dcterms:W3CDTF">2025-08-14T16:24:19Z</dcterms:modified>
</cp:coreProperties>
</file>