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pa final" sheetId="1" r:id="rId4"/>
    <sheet state="visible" name="Intructivo" sheetId="2" r:id="rId5"/>
    <sheet state="visible" name="Matriz Calor Inherente" sheetId="3" r:id="rId6"/>
    <sheet state="visible" name="Matriz Calor Residual" sheetId="4" r:id="rId7"/>
    <sheet state="visible" name="Tabla probabilidad" sheetId="5" r:id="rId8"/>
    <sheet state="visible" name="Tabla Impacto" sheetId="6" r:id="rId9"/>
    <sheet state="visible" name="Tabla Valoración controles" sheetId="7" r:id="rId10"/>
    <sheet state="hidden" name="CONTROL DE CAMBIOS" sheetId="8" r:id="rId11"/>
    <sheet state="hidden" name="Opciones Tratamiento" sheetId="9" r:id="rId12"/>
    <sheet state="hidden" name="Hoja1" sheetId="10" r:id="rId13"/>
  </sheets>
  <externalReferences>
    <externalReference r:id="rId14"/>
  </externalReferences>
  <definedNames/>
  <calcPr/>
  <extLst>
    <ext uri="GoogleSheetsCustomDataVersion2">
      <go:sheetsCustomData xmlns:go="http://customooxmlschemas.google.com/" r:id="rId15" roundtripDataChecksum="shk+gF8lvpe7YDV3LNmwTloA+yZxQ2mNyoEqS0p+WE0="/>
    </ext>
  </extLst>
</workbook>
</file>

<file path=xl/sharedStrings.xml><?xml version="1.0" encoding="utf-8"?>
<sst xmlns="http://schemas.openxmlformats.org/spreadsheetml/2006/main" count="361" uniqueCount="255">
  <si>
    <t>PROCESO PLANEACIÓN ESTRATÉGICA</t>
  </si>
  <si>
    <t>NOMBRE DE FORMATO:</t>
  </si>
  <si>
    <t>MAPA DE RIESGOS DE GESTIÓN</t>
  </si>
  <si>
    <t>FECHA</t>
  </si>
  <si>
    <t>VERSIÓN</t>
  </si>
  <si>
    <t>CÓDIGO</t>
  </si>
  <si>
    <t>PÁGINA</t>
  </si>
  <si>
    <t>02</t>
  </si>
  <si>
    <t>PE-F-055</t>
  </si>
  <si>
    <t>de</t>
  </si>
  <si>
    <t xml:space="preserve">Formato Mapa Riesgos </t>
  </si>
  <si>
    <t>Proceso/Subproceso:</t>
  </si>
  <si>
    <t>GESTION DOCUMENTAL</t>
  </si>
  <si>
    <t>Objetivo:</t>
  </si>
  <si>
    <t>Gestionar la planeación estratégica documental a través de la recepción, clasificación y organización, de los documentos existentes en cada una de las dependencias pertenecientes que conforman el archivo de la Alcaldía municipal de Pasto   , para así garantizar su conservación y disposición final.</t>
  </si>
  <si>
    <t>Alcance:</t>
  </si>
  <si>
    <t>Inicia con el análisis de información detallada referente a la producción de la documentación de la entidad, continúa con la planeación, producción, gestión y trámite, organización, transferencias, disposición, preservación y valoración de la documentación producida y recibida por la entidad, desde su origen hasta su destino final.</t>
  </si>
  <si>
    <t>Identificación del riesgo</t>
  </si>
  <si>
    <t>Análisis del riesgo inherente</t>
  </si>
  <si>
    <t>Evaluación del riesgo - Valoración de los controles</t>
  </si>
  <si>
    <t>Evaluación del riesgo - Nivel del riesgo residual</t>
  </si>
  <si>
    <t>Plan de Acción</t>
  </si>
  <si>
    <t xml:space="preserve">Referencia </t>
  </si>
  <si>
    <t>Impacto</t>
  </si>
  <si>
    <t>Causa Inmediata</t>
  </si>
  <si>
    <t>Causa Raíz</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</si>
  <si>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</si>
  <si>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</si>
  <si>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</si>
  <si>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</si>
  <si>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</si>
  <si>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</si>
  <si>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</si>
  <si>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</si>
  <si>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</si>
  <si>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</si>
  <si>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</si>
  <si>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</si>
  <si>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</si>
  <si>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</si>
  <si>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</si>
  <si>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</si>
  <si>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Control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</si>
  <si>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</si>
  <si>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</si>
  <si>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</si>
  <si>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</si>
  <si>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</si>
  <si>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</si>
  <si>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</si>
  <si>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</si>
  <si>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</si>
  <si>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</si>
  <si>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</si>
  <si>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</si>
  <si>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</si>
  <si>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Económico</t>
  </si>
  <si>
    <t xml:space="preserve">Daños en las instalaciones por filtraciones de agua que causen humedad </t>
  </si>
  <si>
    <t>Deterioro de techos</t>
  </si>
  <si>
    <t>Posibilidad de daños en las instalaciones por humedades que se puedan generar a acusa de filtraciones de agua ocacionadas por las fuertes lluvias</t>
  </si>
  <si>
    <t>Daños Activos Fisicos</t>
  </si>
  <si>
    <t xml:space="preserve">     Afectación menor a 10 SMLMV .</t>
  </si>
  <si>
    <t xml:space="preserve">El personal de planta encargado cada 4 meses realiza inspeccion a las instalaciones del Archivo , y deja el registro en el formato de visita tecnica gd_f_011_visita_archivos_de_gestion_v2 de las novedades encontradas y el estado actual de las instalaciones. 
</t>
  </si>
  <si>
    <t>Preventivo</t>
  </si>
  <si>
    <t>Documentado</t>
  </si>
  <si>
    <t>Continua</t>
  </si>
  <si>
    <t>Con Registro</t>
  </si>
  <si>
    <t>Reducir (mitigar)</t>
  </si>
  <si>
    <t>El personal de planta encargado toma el Registro diario de temperatura en el formato gd_f_040_registro_control_de_temperatura_y_humedad_v1</t>
  </si>
  <si>
    <t>Económico y Reputacional</t>
  </si>
  <si>
    <t xml:space="preserve">hurto de expedientes, bienes muebles y/u, objetos de alto valor </t>
  </si>
  <si>
    <t>No se cuenta con camaras de vigilancia ni alarma</t>
  </si>
  <si>
    <t xml:space="preserve">Posibilidad de ingreso de personal no autorizado , que mal intencionadamente hurte documentos,informacion de alto valor , bienes muebles y/o objetos de valor que se encuentren dentro de las instalaciones. </t>
  </si>
  <si>
    <t>Ejecucion y Administracion de procesos</t>
  </si>
  <si>
    <t xml:space="preserve">     Entre 50 y 100 SMLMV </t>
  </si>
  <si>
    <t>El contratista encargado envia dentro de los primeros 7 dias de cada mes a la dependencia Almacen, el reporte de hurtos existentes. Registra la informacion en la matriz emitida.</t>
  </si>
  <si>
    <t xml:space="preserve">El personal de planta encargado de la entrega de documentos , realiza el registro de salida y entrega de cada una de las solicitudes a traves del  formato gd_f_017_control_prestamo_de documentos </t>
  </si>
  <si>
    <r>
      <rPr>
        <rFont val="Century Gothic"/>
        <b/>
        <color rgb="FFE36C09"/>
        <sz val="11.0"/>
      </rPr>
      <t xml:space="preserve">*Nota: </t>
    </r>
    <r>
      <rPr>
        <rFont val="Century Gothic"/>
        <color theme="1"/>
        <sz val="11.0"/>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</si>
  <si>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</si>
  <si>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Mapa de Riesgos</t>
  </si>
  <si>
    <r>
      <rPr>
        <rFont val="Arial Narrow"/>
        <color theme="1"/>
        <sz val="10.0"/>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 Alcaldía de Pasto frente a la estructuración de los mapas de riesgos, como herramienta fundamental frente a la gestión del riesgo, el presente formato desarrolla un esquema completo acorde con los contenidos metodológicos de la </t>
    </r>
    <r>
      <rPr>
        <rFont val="Arial Narrow"/>
        <b/>
        <color rgb="FFE36C09"/>
        <sz val="10.0"/>
      </rPr>
      <t>Guía para la Administración del Riesgo y el diseño de controles V5</t>
    </r>
    <r>
      <rPr>
        <rFont val="Arial Narrow"/>
        <color theme="1"/>
        <sz val="10.0"/>
      </rPr>
      <t>. El formato cuenta con celdas parametrizadas y permite contar con los respectivos mapas de calor para riesgo inherente y riesgo residual.</t>
    </r>
  </si>
  <si>
    <t>Orientaciones Generales</t>
  </si>
  <si>
    <r>
      <rPr>
        <rFont val="Arial Narrow"/>
        <color theme="1"/>
        <sz val="11.0"/>
      </rPr>
      <t xml:space="preserve">Antes de iniciar con el diligenciamiento de la información en la matriz, se requiere haber avanzado en el análisis del </t>
    </r>
    <r>
      <rPr>
        <rFont val="Arial Narrow"/>
        <b/>
        <color theme="1"/>
        <sz val="11.0"/>
      </rPr>
      <t>proceso, su objetivo, alcance, actividades clave</t>
    </r>
    <r>
      <rPr>
        <rFont val="Arial Narrow"/>
        <color theme="1"/>
        <sz val="11.0"/>
      </rPr>
      <t xml:space="preserve">, considere los lineamientos establecidos en el </t>
    </r>
    <r>
      <rPr>
        <rFont val="Arial Narrow"/>
        <b/>
        <color rgb="FFE36C09"/>
        <sz val="11.0"/>
      </rPr>
      <t>Paso 2: identificación del riesgo</t>
    </r>
    <r>
      <rPr>
        <rFont val="Arial Narrow"/>
        <color theme="1"/>
        <sz val="11.0"/>
      </rPr>
      <t xml:space="preserve">, donde se explica ampliamente las bases para adelanter este análisis.
Así mismo, considere en el </t>
    </r>
    <r>
      <rPr>
        <rFont val="Arial Narrow"/>
        <b/>
        <color rgb="FFE36C09"/>
        <sz val="11.0"/>
      </rPr>
      <t>Paso 3: valoración del riesgo</t>
    </r>
    <r>
      <rPr>
        <rFont val="Arial Narrow"/>
        <color theme="1"/>
        <sz val="11.0"/>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rFont val="Arial Narrow"/>
        <b/>
        <color rgb="FFE36C09"/>
        <sz val="11.0"/>
      </rPr>
      <t>NOTA:</t>
    </r>
    <r>
      <rPr>
        <rFont val="Arial Narrow"/>
        <color theme="1"/>
        <sz val="11.0"/>
      </rPr>
      <t xml:space="preserve"> Si lo considera pertinente, es posible agregar hojas de trabajo adicionales al presente formato que permitan incluir la traza de estos análisis.</t>
    </r>
  </si>
  <si>
    <r>
      <rPr>
        <rFont val="Arial Narrow"/>
        <color theme="1"/>
        <sz val="10.0"/>
      </rPr>
      <t xml:space="preserve">El archivo contiene las siguientes hojas:
-   </t>
    </r>
    <r>
      <rPr>
        <rFont val="Arial Narrow"/>
        <b/>
        <color theme="1"/>
        <sz val="11.0"/>
      </rPr>
      <t>Hoja 1 Instructivo</t>
    </r>
    <r>
      <rPr>
        <rFont val="Arial Narrow"/>
        <color theme="1"/>
        <sz val="10.0"/>
      </rPr>
      <t xml:space="preserve">
 -  </t>
    </r>
    <r>
      <rPr>
        <rFont val="Arial Narrow"/>
        <b/>
        <color theme="1"/>
        <sz val="11.0"/>
      </rPr>
      <t xml:space="preserve">Hoja 2 Mapa Final: </t>
    </r>
    <r>
      <rPr>
        <rFont val="Arial Narrow"/>
        <color theme="1"/>
        <sz val="10.0"/>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</si>
  <si>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</si>
  <si>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</si>
  <si>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</si>
  <si>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</si>
  <si>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</si>
  <si>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</si>
  <si>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</si>
  <si>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</si>
  <si>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</si>
  <si>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</si>
  <si>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</si>
  <si>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</si>
  <si>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</si>
  <si>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rPr>
        <rFont val="Arial Narrow"/>
        <color theme="1"/>
        <sz val="9.0"/>
      </rPr>
      <t xml:space="preserve">Consolida o resume los análisis sobre impacto + causa inmediata + causa raíz, permitiendo contar con una redacción clara y concreta del riesgo indentificado. Tenga en cuenta la estructura de alto nivel establecida en al guía, inicia con </t>
    </r>
    <r>
      <rPr>
        <rFont val="Arial Narrow"/>
        <b/>
        <color rgb="FFE36C09"/>
        <sz val="9.0"/>
      </rPr>
      <t>POSIBILIDAD DE + Impacto para la entidad (Qué) + Causa Inmediata (Cómo) + Causa Raíz (Por qué)</t>
    </r>
  </si>
  <si>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</si>
  <si>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</si>
  <si>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</si>
  <si>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</si>
  <si>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</si>
  <si>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</si>
  <si>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rPr>
        <rFont val="Arial Narrow"/>
        <color theme="1"/>
        <sz val="9.0"/>
      </rPr>
      <t xml:space="preserve">Recuerde que el control se define como la medida que permite reducir o mitigar un riesgo. Defina el control (es) que atacan la causa raíz del riesgo, considere la estructura explicada en la guía: </t>
    </r>
    <r>
      <rPr>
        <rFont val="Arial Narrow"/>
        <b/>
        <color rgb="FFE36C09"/>
        <sz val="9.0"/>
      </rPr>
      <t>Responsable de ejecutar el control + Acción + Complemento</t>
    </r>
  </si>
  <si>
    <t>Esta casilla no se diligencia, depende de la selección en la columna R.</t>
  </si>
  <si>
    <r>
      <rPr>
        <rFont val="Arial Narrow"/>
        <b/>
        <color theme="1"/>
        <sz val="9.0"/>
      </rPr>
      <t xml:space="preserve">ATRIBUTOS EFICIENCIA
</t>
    </r>
    <r>
      <rPr>
        <rFont val="Arial Narrow"/>
        <b val="0"/>
        <color theme="1"/>
        <sz val="9.0"/>
      </rPr>
      <t>Tipo</t>
    </r>
  </si>
  <si>
    <t>Utilice la lista de despligue que se encuentra parametrizada, le aparecerán las opciones: i)Preventivo, ii)Detectivo, iii)Correctivo.</t>
  </si>
  <si>
    <r>
      <rPr>
        <rFont val="Arial Narrow"/>
        <b/>
        <color theme="1"/>
        <sz val="9.0"/>
      </rPr>
      <t xml:space="preserve">ATRIBUTOS EFICIENCIA
</t>
    </r>
    <r>
      <rPr>
        <rFont val="Arial Narrow"/>
        <b val="0"/>
        <color theme="1"/>
        <sz val="9.0"/>
      </rPr>
      <t>Implementación</t>
    </r>
  </si>
  <si>
    <t>Utilice la lista de despligue que se encuentra parametrizada, le aparecerán las opciones: i)Automático, ii)Manual.</t>
  </si>
  <si>
    <r>
      <rPr>
        <rFont val="Arial Narrow"/>
        <b/>
        <color theme="1"/>
        <sz val="9.0"/>
      </rPr>
      <t xml:space="preserve">ATRIBUTOS EFICIENCIA
</t>
    </r>
    <r>
      <rPr>
        <rFont val="Arial Narrow"/>
        <b val="0"/>
        <color theme="1"/>
        <sz val="9.0"/>
      </rPr>
      <t>Implementación</t>
    </r>
  </si>
  <si>
    <r>
      <rPr>
        <rFont val="Arial Narrow"/>
        <b/>
        <color theme="1"/>
        <sz val="9.0"/>
      </rPr>
      <t xml:space="preserve">ATRIBUTOS EFICIENCIA
</t>
    </r>
    <r>
      <rPr>
        <rFont val="Arial Narrow"/>
        <b val="0"/>
        <color theme="1"/>
        <sz val="9.0"/>
      </rPr>
      <t>Calificación</t>
    </r>
  </si>
  <si>
    <t xml:space="preserve">La matriz automáticamente hará el cálculo para el control analizado (Columna T) </t>
  </si>
  <si>
    <r>
      <rPr>
        <rFont val="Arial Narrow"/>
        <b/>
        <color theme="1"/>
        <sz val="9.0"/>
      </rPr>
      <t xml:space="preserve">ATRIBUTOS INFORMATIVOS
</t>
    </r>
    <r>
      <rPr>
        <rFont val="Arial Narrow"/>
        <b val="0"/>
        <color theme="1"/>
        <sz val="9.0"/>
      </rPr>
      <t>Documentación</t>
    </r>
  </si>
  <si>
    <t>Utilice la lista de despligue que se encuentra parametrizada, le aparecerán las opciones: i)Documentado, ii)Sin documentar.</t>
  </si>
  <si>
    <r>
      <rPr>
        <rFont val="Arial Narrow"/>
        <b/>
        <color theme="1"/>
        <sz val="9.0"/>
      </rPr>
      <t xml:space="preserve">ATRIBUTOS INFORMATIVOS
</t>
    </r>
    <r>
      <rPr>
        <rFont val="Arial Narrow"/>
        <b val="0"/>
        <color theme="1"/>
        <sz val="9.0"/>
      </rPr>
      <t>Frecuencia</t>
    </r>
  </si>
  <si>
    <t>Utilice la lista de despligue que se encuentra parametrizada, le aparecerán las opciones: i)Continua, ii)Aleatoria.</t>
  </si>
  <si>
    <r>
      <rPr>
        <rFont val="Arial Narrow"/>
        <b/>
        <color theme="1"/>
        <sz val="9.0"/>
      </rPr>
      <t xml:space="preserve">ATRIBUTOS INFORMATIVOS
</t>
    </r>
    <r>
      <rPr>
        <rFont val="Arial Narrow"/>
        <b val="0"/>
        <color theme="1"/>
        <sz val="9.0"/>
      </rPr>
      <t>Registro</t>
    </r>
  </si>
  <si>
    <t>Utilice la lista de despligue que se encuentra parametrizada, le aparecerán las opciones: i)Con Registro, ii) Sin Registro.</t>
  </si>
  <si>
    <t>Evaluación del Nivel de Riesgo - Nivel de Riesgo Residual</t>
  </si>
  <si>
    <r>
      <rPr>
        <rFont val="Arial Narrow"/>
        <color theme="1"/>
        <sz val="9.0"/>
      </rPr>
      <t>La matriz automáticamente hará el cálculo, acorde con el control o controles definidos con sus atributos analizados, lo que permitirá establecer el</t>
    </r>
    <r>
      <rPr>
        <rFont val="Arial Narrow"/>
        <b/>
        <color rgb="FFE36C09"/>
        <sz val="9.0"/>
      </rPr>
      <t xml:space="preserve"> nivel de riesgo inherente</t>
    </r>
    <r>
      <rPr>
        <rFont val="Arial Narrow"/>
        <color theme="1"/>
        <sz val="9.0"/>
      </rPr>
      <t xml:space="preserve"> (Columnas Y- Z- AA -AB- AC).</t>
    </r>
  </si>
  <si>
    <t>Utilice la lista de despligue que se encuentra parametrizada, le aparecerán las opciones: i)Aceptar, ii)Evitar, iii)Reducir (compartir), iv)Reducir (mitigar).</t>
  </si>
  <si>
    <r>
      <rPr>
        <rFont val="Arial Narrow"/>
        <b/>
        <color theme="1"/>
        <sz val="9.0"/>
      </rPr>
      <t xml:space="preserve">Plan de Acción
</t>
    </r>
    <r>
      <rPr>
        <rFont val="Arial Narrow"/>
        <b val="0"/>
        <color theme="1"/>
        <sz val="9.0"/>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</si>
  <si>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</si>
  <si>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Utilice la lista de despligue que se encuentra parametrizada, le aparecerán las opciones: i)Finalizado, ii)En curso, la selección en este caso dependerá de las acciones del plan que se hayan establecido en cada caso.</t>
  </si>
  <si>
    <r>
      <rPr>
        <rFont val="Arial Narrow"/>
        <color theme="1"/>
        <sz val="10.0"/>
      </rPr>
      <t xml:space="preserve"> -</t>
    </r>
    <r>
      <rPr>
        <rFont val="Arial Narrow"/>
        <color theme="1"/>
        <sz val="11.0"/>
      </rPr>
      <t xml:space="preserve"> </t>
    </r>
    <r>
      <rPr>
        <rFont val="Arial Narrow"/>
        <b/>
        <color theme="1"/>
        <sz val="11.0"/>
      </rPr>
      <t xml:space="preserve"> Hoja 3 Matriz de Calor Inherente: </t>
    </r>
    <r>
      <rPr>
        <rFont val="Arial Narrow"/>
        <color theme="1"/>
        <sz val="11.0"/>
      </rPr>
      <t xml:space="preserve"> 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</si>
  <si>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4 Matriz de Calor Residual: </t>
    </r>
    <r>
      <rPr>
        <rFont val="Arial Narrow"/>
        <color theme="1"/>
        <sz val="11.0"/>
      </rPr>
      <t>En esta hoja, en la medida en que ese diligencia el Mapa Final, se verán reflejados los riesgos en su zona correspondiente. Esta hoja no se diligencia se genera de manera automática.</t>
    </r>
  </si>
  <si>
    <r>
      <rPr>
        <rFont val="Arial Narrow"/>
        <color theme="1"/>
        <sz val="10.0"/>
      </rPr>
      <t xml:space="preserve"> -</t>
    </r>
    <r>
      <rPr>
        <rFont val="Arial Narrow"/>
        <color theme="1"/>
        <sz val="11.0"/>
      </rPr>
      <t xml:space="preserve"> </t>
    </r>
    <r>
      <rPr>
        <rFont val="Arial Narrow"/>
        <b/>
        <color theme="1"/>
        <sz val="11.0"/>
      </rPr>
      <t xml:space="preserve"> Hoja 5 Tabla de probabilidad: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</si>
  <si>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6 Tabla de Impacto: </t>
    </r>
    <r>
      <rPr>
        <rFont val="Arial Narrow"/>
        <color theme="1"/>
        <sz val="11.0"/>
      </rPr>
      <t>Tabla referente para todos los cálculos (no se diligencia)</t>
    </r>
  </si>
  <si>
    <r>
      <rPr>
        <rFont val="Arial Narrow"/>
        <color theme="1"/>
        <sz val="10.0"/>
      </rPr>
      <t xml:space="preserve"> -</t>
    </r>
    <r>
      <rPr>
        <rFont val="Arial Narrow"/>
        <color theme="1"/>
        <sz val="11.0"/>
      </rPr>
      <t xml:space="preserve"> </t>
    </r>
    <r>
      <rPr>
        <rFont val="Arial Narrow"/>
        <b/>
        <color theme="1"/>
        <sz val="11.0"/>
      </rPr>
      <t xml:space="preserve"> Hoja 7 Tabla de Valoración de Controles: </t>
    </r>
    <r>
      <rPr>
        <rFont val="Arial Narrow"/>
        <color theme="1"/>
        <sz val="11.0"/>
      </rPr>
      <t>Tabla referente para todos los cálculos (no se diligencia)</t>
    </r>
  </si>
  <si>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</si>
  <si>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</si>
  <si>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</si>
  <si>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</si>
  <si>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</si>
  <si>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</si>
  <si>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</si>
  <si>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</si>
  <si>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</si>
  <si>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</si>
  <si>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</si>
  <si>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</si>
  <si>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</si>
  <si>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</si>
  <si>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</si>
  <si>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</si>
  <si>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</si>
  <si>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</si>
  <si>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</si>
  <si>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</si>
  <si>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</si>
  <si>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</si>
  <si>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</si>
  <si>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</si>
  <si>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</si>
  <si>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</si>
  <si>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</si>
  <si>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</si>
  <si>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</si>
  <si>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</si>
  <si>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</si>
  <si>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</si>
  <si>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</si>
  <si>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</si>
  <si>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</si>
  <si>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</si>
  <si>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</si>
  <si>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</si>
  <si>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</si>
  <si>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</si>
  <si>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</si>
  <si>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</si>
  <si>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algunas partes interesadas de relevancia frente al logro de los objetivos</t>
  </si>
  <si>
    <t>Mayor</t>
  </si>
  <si>
    <t>Mayor 80%</t>
  </si>
  <si>
    <t xml:space="preserve">Entre 100 y 500 SMLMV </t>
  </si>
  <si>
    <t>El riesgo afecta la imagen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</si>
  <si>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</si>
  <si>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</si>
  <si>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</si>
  <si>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</si>
  <si>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</si>
  <si>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</si>
  <si>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</si>
  <si>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</si>
  <si>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</si>
  <si>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</si>
  <si>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</si>
  <si>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</si>
  <si>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</si>
  <si>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</si>
  <si>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</si>
  <si>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</si>
  <si>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</si>
  <si>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</si>
  <si>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El riesgo afecta la imagen de la entidad con algunos usuarios de relevancia frente al logro de los objetivos</t>
  </si>
  <si>
    <t>El riesgo afecta la imagen de de la entidad con efecto publicitario sostenido a nivel de sector administrativo, nivel departamental o municipal</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</si>
  <si>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</si>
  <si>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</si>
  <si>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</si>
  <si>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</si>
  <si>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</si>
  <si>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</si>
  <si>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</si>
  <si>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</si>
  <si>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</si>
  <si>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</si>
  <si>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</si>
  <si>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</si>
  <si>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</si>
  <si>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</si>
  <si>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</si>
  <si>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</si>
  <si>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r>
      <rPr>
        <rFont val="Arial Narrow"/>
        <b/>
        <color rgb="FFE36C09"/>
        <sz val="12.0"/>
      </rPr>
      <t>*</t>
    </r>
    <r>
      <rPr>
        <rFont val="Arial Narrow"/>
        <b/>
        <color rgb="FF000000"/>
        <sz val="12.0"/>
      </rPr>
      <t>Atributos de</t>
    </r>
    <r>
      <rPr>
        <rFont val="Arial Narrow"/>
        <b/>
        <color rgb="FFE36C09"/>
        <sz val="12.0"/>
      </rPr>
      <t xml:space="preserve"> </t>
    </r>
    <r>
      <rPr>
        <rFont val="Arial Narrow"/>
        <b/>
        <color rgb="FF000000"/>
        <sz val="12.0"/>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</si>
  <si>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</si>
  <si>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</si>
  <si>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</si>
  <si>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</si>
  <si>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</si>
  <si>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</si>
  <si>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</si>
  <si>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</si>
  <si>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</si>
  <si>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</si>
  <si>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rFont val="Arial Narrow"/>
        <b/>
        <color rgb="FFE36C09"/>
        <sz val="12.0"/>
      </rPr>
      <t>*Nota 1:</t>
    </r>
    <r>
      <rPr>
        <rFont val="Arial Narrow"/>
        <color theme="1"/>
        <sz val="12.0"/>
      </rPr>
      <t xml:space="preserve"> Los atributos de formalización se recogerán de manera informativa, con el fin de conocer el entorno del control y complementar el análisis con elementos cualitativos; éstos no tienen una incidencia directa en su efectividad. </t>
    </r>
  </si>
  <si>
    <r>
      <rPr>
        <rFont val="Century Gothic"/>
        <b/>
        <color theme="1"/>
        <sz val="11.0"/>
      </rPr>
      <t>1.</t>
    </r>
    <r>
      <rPr>
        <rFont val="Times New Roman"/>
        <b/>
        <color theme="1"/>
        <sz val="7.0"/>
      </rPr>
      <t xml:space="preserve">    </t>
    </r>
    <r>
      <rPr>
        <rFont val="Century Gothic"/>
        <b/>
        <color theme="1"/>
        <sz val="11.0"/>
      </rPr>
      <t>CONTROL DE CAMBIOS</t>
    </r>
  </si>
  <si>
    <t>No. REVISIÓN</t>
  </si>
  <si>
    <t>DESCRIPCIÓN DE LA MODIFICACIÓN</t>
  </si>
  <si>
    <t>FECHA DE APROBACIÓN</t>
  </si>
  <si>
    <t>VERSIÓN ACTUALIZADA</t>
  </si>
  <si>
    <t>Elaborado por:</t>
  </si>
  <si>
    <t>Revisado por:</t>
  </si>
  <si>
    <t>Aprobado por:</t>
  </si>
  <si>
    <t>Maria Alejandra Egas</t>
  </si>
  <si>
    <t>Wilson Alexander Checa</t>
  </si>
  <si>
    <t>Marcela Sofia Peña Tupaz</t>
  </si>
  <si>
    <t>Contratista MIPG</t>
  </si>
  <si>
    <t>Coordinador Contratista MIPG</t>
  </si>
  <si>
    <t>Líder Proceso de Planeación Estrategica</t>
  </si>
  <si>
    <t>Aceptar</t>
  </si>
  <si>
    <t>Evitar</t>
  </si>
  <si>
    <t>Reputacional</t>
  </si>
  <si>
    <t>Reducir (compartir)</t>
  </si>
  <si>
    <t>Plan de accion (solo para la opción reducir)</t>
  </si>
  <si>
    <t>Finalizado</t>
  </si>
  <si>
    <t>En curso</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</si>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</sst>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D/M/YYYY"/>
  </numFmts>
  <fonts count="57">
    <font>
      <sz val="11.0"/>
      <color theme="1"/>
      <name val="Arial"/>
      <scheme val="minor"/>
    </font>
    <font>
      <sz val="11.0"/>
      <color theme="1"/>
      <name val="Century Gothic"/>
    </font>
    <font/>
    <font>
      <b/>
      <sz val="18.0"/>
      <color theme="1"/>
      <name val="Century Gothic"/>
    </font>
    <font>
      <sz val="18.0"/>
      <color theme="1"/>
      <name val="Century Gothic"/>
    </font>
    <font>
      <b/>
      <sz val="12.0"/>
      <color theme="1"/>
      <name val="Century Gothic"/>
    </font>
    <font>
      <sz val="12.0"/>
      <color theme="1"/>
      <name val="Century Gothic"/>
    </font>
    <font>
      <sz val="11.0"/>
      <color theme="1"/>
      <name val="Arial Narrow"/>
    </font>
    <font>
      <b/>
      <sz val="11.0"/>
      <color theme="1"/>
      <name val="Century Gothic"/>
    </font>
    <font>
      <sz val="14.0"/>
      <color theme="1"/>
      <name val="Century Gothic"/>
    </font>
    <font>
      <b/>
      <sz val="11.0"/>
      <color theme="1"/>
      <name val="Arial Narrow"/>
    </font>
    <font>
      <sz val="10.0"/>
      <color theme="1"/>
      <name val="Century Gothic"/>
    </font>
    <font>
      <b/>
      <sz val="14.0"/>
      <color theme="1"/>
      <name val="Arial Narrow"/>
    </font>
    <font>
      <sz val="10.0"/>
      <color theme="1"/>
      <name val="Arial Narrow"/>
    </font>
    <font>
      <b/>
      <u/>
      <sz val="11.0"/>
      <color theme="1"/>
      <name val="Arial Narrow"/>
    </font>
    <font>
      <b/>
      <u/>
      <sz val="11.0"/>
      <color theme="1"/>
      <name val="Arial Narrow"/>
    </font>
    <font>
      <b/>
      <sz val="10.0"/>
      <color theme="1"/>
      <name val="Arial Narrow"/>
    </font>
    <font>
      <b/>
      <sz val="9.0"/>
      <color theme="1"/>
      <name val="Arial Narrow"/>
    </font>
    <font>
      <sz val="9.0"/>
      <color theme="1"/>
      <name val="Arial Narrow"/>
    </font>
    <font>
      <b/>
      <sz val="22.0"/>
      <color theme="1"/>
      <name val="Arial Narrow"/>
    </font>
    <font>
      <b/>
      <sz val="40.0"/>
      <color rgb="FF000000"/>
      <name val="Calibri"/>
    </font>
    <font>
      <sz val="11.0"/>
      <color theme="1"/>
      <name val="Calibri"/>
    </font>
    <font>
      <sz val="28.0"/>
      <color theme="1"/>
      <name val="Calibri"/>
    </font>
    <font>
      <b/>
      <sz val="28.0"/>
      <color rgb="FF000000"/>
      <name val="Calibri"/>
    </font>
    <font>
      <b/>
      <sz val="36.0"/>
      <color rgb="FF000000"/>
      <name val="Calibri"/>
    </font>
    <font>
      <sz val="24.0"/>
      <color theme="1"/>
      <name val="Arial Narrow"/>
    </font>
    <font>
      <b/>
      <sz val="20.0"/>
      <color theme="1"/>
      <name val="Calibri"/>
    </font>
    <font>
      <b/>
      <sz val="12.0"/>
      <color rgb="FF000000"/>
      <name val="Calibri"/>
    </font>
    <font>
      <b/>
      <sz val="24.0"/>
      <color rgb="FF000000"/>
      <name val="Calibri"/>
    </font>
    <font>
      <b/>
      <sz val="18.0"/>
      <color rgb="FF000000"/>
      <name val="Calibri"/>
    </font>
    <font>
      <b/>
      <sz val="18.0"/>
      <color theme="1"/>
      <name val="Arial Narrow"/>
    </font>
    <font>
      <sz val="18.0"/>
      <color theme="1"/>
      <name val="Arial"/>
    </font>
    <font>
      <b/>
      <sz val="20.0"/>
      <color rgb="FF000000"/>
      <name val="Arial Narrow"/>
    </font>
    <font>
      <sz val="20.0"/>
      <color rgb="FF000000"/>
      <name val="Arial Narrow"/>
    </font>
    <font>
      <sz val="20.0"/>
      <color rgb="FFFFFFFF"/>
      <name val="Arial Narrow"/>
    </font>
    <font>
      <b/>
      <sz val="26.0"/>
      <color theme="1"/>
      <name val="Arial Narrow"/>
    </font>
    <font>
      <sz val="24.0"/>
      <color theme="1"/>
      <name val="Arial"/>
    </font>
    <font>
      <b/>
      <sz val="24.0"/>
      <color rgb="FF000000"/>
      <name val="Arial Narrow"/>
    </font>
    <font>
      <sz val="11.0"/>
      <color theme="0"/>
      <name val="Calibri"/>
    </font>
    <font>
      <sz val="26.0"/>
      <color rgb="FF000000"/>
      <name val="Arial Narrow"/>
    </font>
    <font>
      <sz val="26.0"/>
      <color rgb="FFFFFFFF"/>
      <name val="Arial Narrow"/>
    </font>
    <font>
      <sz val="16.0"/>
      <color rgb="FF000000"/>
      <name val="Arial Narrow"/>
    </font>
    <font>
      <sz val="16.0"/>
      <color rgb="FFFF0000"/>
      <name val="Arial Narrow"/>
    </font>
    <font>
      <sz val="16.0"/>
      <color rgb="FFFF0000"/>
      <name val="Calibri"/>
    </font>
    <font>
      <sz val="11.0"/>
      <color rgb="FFFF0000"/>
      <name val="Calibri"/>
    </font>
    <font>
      <sz val="11.0"/>
      <color rgb="FF030303"/>
      <name val="Arial"/>
    </font>
    <font>
      <b/>
      <sz val="14.0"/>
      <color rgb="FF000000"/>
      <name val="Arial Narrow"/>
    </font>
    <font>
      <sz val="12.0"/>
      <color theme="1"/>
      <name val="Calibri"/>
    </font>
    <font>
      <b/>
      <sz val="12.0"/>
      <color rgb="FF000000"/>
      <name val="Arial Narrow"/>
    </font>
    <font>
      <sz val="12.0"/>
      <color rgb="FF000000"/>
      <name val="Arial Narrow"/>
    </font>
    <font>
      <sz val="12.0"/>
      <color theme="1"/>
      <name val="Arial Narrow"/>
    </font>
    <font>
      <sz val="9.0"/>
      <color theme="1"/>
      <name val="Century Gothic"/>
    </font>
    <font>
      <b/>
      <sz val="10.0"/>
      <color theme="1"/>
      <name val="Century Gothic"/>
    </font>
    <font>
      <sz val="8.0"/>
      <color theme="1"/>
      <name val="Century Gothic"/>
    </font>
    <font>
      <sz val="11.0"/>
      <color theme="1"/>
      <name val="Arial"/>
    </font>
    <font>
      <sz val="10.0"/>
      <color rgb="FF000000"/>
      <name val="Arial Narrow"/>
    </font>
    <font>
      <sz val="10.0"/>
      <color theme="1"/>
      <name val="Calibri"/>
    </font>
  </fonts>
  <fills count="16">
    <fill>
      <patternFill patternType="none"/>
    </fill>
    <fill>
      <patternFill patternType="lightGray"/>
    </fill>
    <fill>
      <patternFill patternType="solid">
        <fgColor theme="0"/>
        <bgColor theme="0"/>
      </patternFill>
    </fill>
    <fill>
      <patternFill patternType="solid">
        <fgColor rgb="FFFBD4B4"/>
        <bgColor rgb="FFFBD4B4"/>
      </patternFill>
    </fill>
    <fill>
      <patternFill patternType="solid">
        <fgColor rgb="FFFABF8F"/>
        <bgColor rgb="FFFABF8F"/>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rgb="FFFDE9D9"/>
        <bgColor rgb="FFFDE9D9"/>
      </patternFill>
    </fill>
  </fills>
  <borders count="126">
    <border/>
    <border>
      <left style="medium">
        <color rgb="FF000000"/>
      </left>
      <top style="medium">
        <color rgb="FF000000"/>
      </top>
    </border>
    <border>
      <top style="medium">
        <color rgb="FF000000"/>
      </top>
    </border>
    <border>
      <right style="medium">
        <color rgb="FF000000"/>
      </right>
      <top style="medium">
        <color rgb="FF000000"/>
      </top>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border>
    <border>
      <right style="medium">
        <color rgb="FF000000"/>
      </right>
    </border>
    <border>
      <bottom style="medium">
        <color rgb="FF000000"/>
      </bottom>
    </border>
    <border>
      <right style="medium">
        <color rgb="FF000000"/>
      </right>
      <bottom style="medium">
        <color rgb="FF000000"/>
      </bottom>
    </border>
    <border>
      <left style="medium">
        <color rgb="FF000000"/>
      </left>
      <bottom style="medium">
        <color rgb="FF000000"/>
      </bottom>
    </border>
    <border>
      <left/>
      <right/>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dotted">
        <color rgb="FFE36C09"/>
      </left>
      <top style="dotted">
        <color rgb="FFE36C09"/>
      </top>
      <bottom style="dotted">
        <color rgb="FFE36C09"/>
      </bottom>
    </border>
    <border>
      <top style="dotted">
        <color rgb="FFE36C09"/>
      </top>
      <bottom style="dotted">
        <color rgb="FFE36C09"/>
      </bottom>
    </border>
    <border>
      <right style="dotted">
        <color rgb="FFE36C09"/>
      </right>
      <top style="dotted">
        <color rgb="FFE36C09"/>
      </top>
      <bottom style="dotted">
        <color rgb="FFE36C09"/>
      </bottom>
    </border>
    <border>
      <left/>
      <top/>
      <bottom/>
    </border>
    <border>
      <top/>
      <bottom/>
    </border>
    <border>
      <right/>
      <top/>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dotted">
        <color rgb="FFE36C09"/>
      </left>
      <right style="dotted">
        <color rgb="FFE36C09"/>
      </right>
      <top style="dotted">
        <color rgb="FFE36C09"/>
      </top>
      <bottom style="dotted">
        <color rgb="FFE36C09"/>
      </bottom>
    </border>
    <border>
      <left style="dotted">
        <color rgb="FFE36C09"/>
      </left>
      <right style="dotted">
        <color rgb="FFE36C09"/>
      </right>
      <top style="dotted">
        <color rgb="FFE36C09"/>
      </top>
    </border>
    <border>
      <left style="thin">
        <color rgb="FF000000"/>
      </left>
      <right style="thin">
        <color rgb="FF000000"/>
      </right>
    </border>
    <border>
      <left style="dotted">
        <color rgb="FFE36C09"/>
      </left>
      <right style="dotted">
        <color rgb="FFE36C09"/>
      </right>
    </border>
    <border>
      <left style="dotted">
        <color rgb="FFE36C09"/>
      </left>
      <right style="dotted">
        <color rgb="FFE36C09"/>
      </right>
      <bottom style="dotted">
        <color rgb="FFE36C09"/>
      </bottom>
    </border>
    <border>
      <left style="thin">
        <color rgb="FF000000"/>
      </left>
      <right style="thin">
        <color rgb="FF000000"/>
      </right>
      <top style="dotted">
        <color rgb="FFE36C09"/>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top style="thin">
        <color rgb="FF000000"/>
      </top>
      <bottom/>
    </border>
    <border>
      <left/>
      <right/>
      <top style="thin">
        <color rgb="FF000000"/>
      </top>
      <bottom/>
    </border>
    <border>
      <left/>
      <right style="medium">
        <color rgb="FF000000"/>
      </right>
      <top style="thin">
        <color rgb="FF000000"/>
      </top>
      <bottom/>
    </border>
    <border>
      <left style="medium">
        <color rgb="FF000000"/>
      </left>
      <bottom style="thin">
        <color rgb="FF000000"/>
      </bottom>
    </border>
    <border>
      <right style="medium">
        <color rgb="FF000000"/>
      </right>
      <bottom style="thin">
        <color rgb="FF000000"/>
      </bottom>
    </border>
    <border>
      <left style="medium">
        <color rgb="FF000000"/>
      </left>
      <top style="thin">
        <color rgb="FF000000"/>
      </top>
      <bottom/>
    </border>
    <border>
      <top style="thin">
        <color rgb="FF000000"/>
      </top>
      <bottom/>
    </border>
    <border>
      <right style="medium">
        <color rgb="FF000000"/>
      </right>
      <top style="thin">
        <color rgb="FF000000"/>
      </top>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right/>
      <top/>
      <bottom/>
    </border>
    <border>
      <left/>
      <right style="medium">
        <color rgb="FF000000"/>
      </right>
      <top/>
      <bottom/>
    </border>
    <border>
      <left style="double">
        <color rgb="FF000000"/>
      </left>
      <top style="double">
        <color rgb="FF000000"/>
      </top>
      <bottom/>
    </border>
    <border>
      <right style="thin">
        <color theme="0"/>
      </right>
      <top style="double">
        <color rgb="FF000000"/>
      </top>
      <bottom/>
    </border>
    <border>
      <left style="thin">
        <color theme="0"/>
      </left>
      <top style="double">
        <color rgb="FF000000"/>
      </top>
      <bottom style="thin">
        <color rgb="FF000000"/>
      </bottom>
    </border>
    <border>
      <right style="double">
        <color rgb="FF000000"/>
      </right>
      <top style="double">
        <color rgb="FF000000"/>
      </top>
      <bottom style="thin">
        <color rgb="FF000000"/>
      </bottom>
    </border>
    <border>
      <left style="double">
        <color rgb="FF000000"/>
      </left>
      <top style="thin">
        <color rgb="FF000000"/>
      </top>
      <bottom style="hair">
        <color rgb="FF000000"/>
      </bottom>
    </border>
    <border>
      <right style="hair">
        <color rgb="FF000000"/>
      </right>
      <top style="thin">
        <color rgb="FF000000"/>
      </top>
      <bottom style="hair">
        <color rgb="FF000000"/>
      </bottom>
    </border>
    <border>
      <left style="hair">
        <color rgb="FF000000"/>
      </left>
      <top style="thin">
        <color rgb="FF000000"/>
      </top>
      <bottom style="hair">
        <color rgb="FF000000"/>
      </bottom>
    </border>
    <border>
      <right style="double">
        <color rgb="FF000000"/>
      </right>
      <top style="thin">
        <color rgb="FF000000"/>
      </top>
      <bottom style="hair">
        <color rgb="FF000000"/>
      </bottom>
    </border>
    <border>
      <left style="double">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double">
        <color rgb="FF000000"/>
      </right>
      <top style="hair">
        <color rgb="FF000000"/>
      </top>
      <bottom style="hair">
        <color rgb="FF000000"/>
      </bottom>
    </border>
    <border>
      <left style="double">
        <color rgb="FF000000"/>
      </left>
      <top style="hair">
        <color rgb="FF000000"/>
      </top>
      <bottom style="double">
        <color rgb="FF000000"/>
      </bottom>
    </border>
    <border>
      <right style="hair">
        <color rgb="FF000000"/>
      </right>
      <top style="hair">
        <color rgb="FF000000"/>
      </top>
      <bottom style="double">
        <color rgb="FF000000"/>
      </bottom>
    </border>
    <border>
      <left style="hair">
        <color rgb="FF000000"/>
      </left>
      <top style="hair">
        <color rgb="FF000000"/>
      </top>
      <bottom style="double">
        <color rgb="FF000000"/>
      </bottom>
    </border>
    <border>
      <right style="double">
        <color rgb="FF000000"/>
      </right>
      <top style="hair">
        <color rgb="FF000000"/>
      </top>
      <bottom style="double">
        <color rgb="FF000000"/>
      </bottom>
    </border>
    <border>
      <left style="medium">
        <color rgb="FF000000"/>
      </left>
      <top/>
      <bottom/>
    </border>
    <border>
      <right style="medium">
        <color rgb="FF000000"/>
      </right>
      <top/>
      <bottom/>
    </border>
    <border>
      <left/>
      <top/>
    </border>
    <border>
      <top/>
    </border>
    <border>
      <right/>
      <top/>
    </border>
    <border>
      <left/>
    </border>
    <border>
      <right/>
    </border>
    <border>
      <left/>
      <bottom/>
    </border>
    <border>
      <bottom/>
    </border>
    <border>
      <right/>
      <bottom/>
    </border>
    <border>
      <right style="medium">
        <color rgb="FF000000"/>
      </right>
      <top/>
    </border>
    <border>
      <right/>
      <top style="medium">
        <color rgb="FF000000"/>
      </top>
    </border>
    <border>
      <left/>
      <top style="medium">
        <color rgb="FF000000"/>
      </top>
    </border>
    <border>
      <left style="medium">
        <color theme="0"/>
      </left>
      <top style="medium">
        <color theme="0"/>
      </top>
    </border>
    <border>
      <top style="medium">
        <color theme="0"/>
      </top>
    </border>
    <border>
      <right style="medium">
        <color theme="0"/>
      </right>
      <top style="medium">
        <color theme="0"/>
      </top>
    </border>
    <border>
      <left style="medium">
        <color rgb="FF000000"/>
      </left>
      <bottom/>
    </border>
    <border>
      <right style="medium">
        <color rgb="FF000000"/>
      </right>
      <bottom/>
    </border>
    <border>
      <left style="medium">
        <color theme="0"/>
      </left>
    </border>
    <border>
      <right style="medium">
        <color theme="0"/>
      </right>
    </border>
    <border>
      <left style="medium">
        <color rgb="FF000000"/>
      </left>
      <top/>
    </border>
    <border>
      <right/>
      <bottom style="medium">
        <color rgb="FF000000"/>
      </bottom>
    </border>
    <border>
      <left/>
      <bottom style="medium">
        <color rgb="FF000000"/>
      </bottom>
    </border>
    <border>
      <left style="medium">
        <color theme="0"/>
      </left>
      <bottom style="medium">
        <color theme="0"/>
      </bottom>
    </border>
    <border>
      <bottom style="medium">
        <color theme="0"/>
      </bottom>
    </border>
    <border>
      <right style="medium">
        <color theme="0"/>
      </right>
      <bottom style="medium">
        <color theme="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dotted">
        <color rgb="FFF79646"/>
      </left>
      <right style="dotted">
        <color rgb="FFF79646"/>
      </right>
      <top/>
      <bottom style="dotted">
        <color rgb="FFF79646"/>
      </bottom>
    </border>
    <border>
      <left style="dotted">
        <color rgb="FFF79646"/>
      </left>
      <right style="dotted">
        <color rgb="FFF79646"/>
      </right>
      <bottom style="dotted">
        <color rgb="FFF79646"/>
      </bottom>
    </border>
    <border>
      <left style="dotted">
        <color rgb="FFF79646"/>
      </left>
      <right style="dotted">
        <color rgb="FFF79646"/>
      </right>
      <top style="dotted">
        <color rgb="FFF79646"/>
      </top>
      <bottom style="dotted">
        <color rgb="FFF79646"/>
      </bottom>
    </border>
    <border>
      <left style="medium">
        <color rgb="FF000000"/>
      </left>
      <top style="medium">
        <color rgb="FF000000"/>
      </top>
      <bottom style="medium">
        <color rgb="FF000000"/>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rder>
    <border>
      <left style="thin">
        <color rgb="FF000000"/>
      </left>
      <right style="medium">
        <color rgb="FF000000"/>
      </right>
      <top style="thin">
        <color rgb="FF000000"/>
      </top>
      <bottom style="thin">
        <color rgb="FF000000"/>
      </bottom>
    </border>
    <border>
      <left style="medium">
        <color rgb="FF000000"/>
      </left>
      <right style="thin">
        <color rgb="FF000000"/>
      </right>
      <bottom style="thin">
        <color rgb="FF000000"/>
      </bottom>
    </border>
    <border>
      <left style="medium">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s>
  <cellStyleXfs count="1">
    <xf borderId="0" fillId="0" fontId="0" numFmtId="0" applyAlignment="1" applyFont="1"/>
  </cellStyleXfs>
  <cellXfs count="293">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2" numFmtId="0" xfId="0" applyBorder="1" applyFont="1"/>
    <xf borderId="4" fillId="0" fontId="3" numFmtId="0" xfId="0" applyAlignment="1" applyBorder="1" applyFont="1">
      <alignment horizontal="center" vertical="center"/>
    </xf>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2" fillId="0" fontId="4" numFmtId="0" xfId="0" applyAlignment="1" applyBorder="1" applyFont="1">
      <alignment horizontal="left" vertical="center"/>
    </xf>
    <xf borderId="8" fillId="0" fontId="3" numFmtId="0" xfId="0" applyAlignment="1" applyBorder="1" applyFont="1">
      <alignment horizontal="center" vertical="center"/>
    </xf>
    <xf borderId="8" fillId="0" fontId="2" numFmtId="0" xfId="0" applyBorder="1" applyFont="1"/>
    <xf borderId="9" fillId="0" fontId="2" numFmtId="0" xfId="0" applyBorder="1" applyFont="1"/>
    <xf borderId="1" fillId="0" fontId="5" numFmtId="0" xfId="0" applyAlignment="1" applyBorder="1" applyFont="1">
      <alignment horizontal="center" vertical="center"/>
    </xf>
    <xf borderId="2" fillId="0" fontId="5" numFmtId="0" xfId="0" applyAlignment="1" applyBorder="1" applyFont="1">
      <alignment horizontal="center" vertical="center"/>
    </xf>
    <xf borderId="10" fillId="0" fontId="2" numFmtId="0" xfId="0" applyBorder="1" applyFont="1"/>
    <xf borderId="10" fillId="0" fontId="6" numFmtId="15" xfId="0" applyAlignment="1" applyBorder="1" applyFont="1" applyNumberFormat="1">
      <alignment horizontal="center" vertical="center"/>
    </xf>
    <xf borderId="10" fillId="0" fontId="6" numFmtId="49" xfId="0" applyAlignment="1" applyBorder="1" applyFont="1" applyNumberFormat="1">
      <alignment horizontal="center" vertical="center"/>
    </xf>
    <xf borderId="8" fillId="0" fontId="6" numFmtId="0" xfId="0" applyAlignment="1" applyBorder="1" applyFont="1">
      <alignment horizontal="center" vertical="center"/>
    </xf>
    <xf borderId="10" fillId="0" fontId="6" numFmtId="0" xfId="0" applyAlignment="1" applyBorder="1" applyFont="1">
      <alignment horizontal="center" vertical="center"/>
    </xf>
    <xf borderId="0" fillId="0" fontId="1" numFmtId="0" xfId="0" applyAlignment="1" applyFont="1">
      <alignment horizontal="center" vertical="center"/>
    </xf>
    <xf borderId="11" fillId="2" fontId="7" numFmtId="0" xfId="0" applyBorder="1" applyFill="1" applyFont="1"/>
    <xf borderId="12" fillId="3" fontId="8" numFmtId="0" xfId="0" applyAlignment="1" applyBorder="1" applyFill="1" applyFont="1">
      <alignment horizontal="center" vertical="center"/>
    </xf>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7" fillId="0" fontId="2" numFmtId="0" xfId="0" applyBorder="1" applyFont="1"/>
    <xf borderId="11" fillId="2" fontId="1" numFmtId="0" xfId="0" applyAlignment="1" applyBorder="1" applyFont="1">
      <alignment horizontal="center" vertical="center"/>
    </xf>
    <xf borderId="18" fillId="3" fontId="8" numFmtId="0" xfId="0" applyAlignment="1" applyBorder="1" applyFont="1">
      <alignment horizontal="left" vertical="center"/>
    </xf>
    <xf borderId="19" fillId="0" fontId="2" numFmtId="0" xfId="0" applyBorder="1" applyFont="1"/>
    <xf borderId="20" fillId="2" fontId="9" numFmtId="0" xfId="0" applyAlignment="1" applyBorder="1" applyFont="1">
      <alignment horizontal="left" vertical="center"/>
    </xf>
    <xf borderId="21" fillId="0" fontId="2" numFmtId="0" xfId="0" applyBorder="1" applyFont="1"/>
    <xf borderId="22" fillId="0" fontId="2" numFmtId="0" xfId="0" applyBorder="1" applyFont="1"/>
    <xf borderId="23" fillId="2" fontId="1" numFmtId="0" xfId="0" applyAlignment="1" applyBorder="1" applyFont="1">
      <alignment horizontal="center" vertical="center"/>
    </xf>
    <xf borderId="24" fillId="0" fontId="2" numFmtId="0" xfId="0" applyBorder="1" applyFont="1"/>
    <xf borderId="25" fillId="0" fontId="2" numFmtId="0" xfId="0" applyBorder="1" applyFont="1"/>
    <xf borderId="0" fillId="0" fontId="10" numFmtId="0" xfId="0" applyAlignment="1" applyFont="1">
      <alignment horizontal="center" shrinkToFit="0" textRotation="90" vertical="center" wrapText="1"/>
    </xf>
    <xf borderId="20" fillId="2" fontId="9" numFmtId="0" xfId="0" applyAlignment="1" applyBorder="1" applyFont="1">
      <alignment horizontal="left" shrinkToFit="0" vertical="center" wrapText="1"/>
    </xf>
    <xf borderId="18" fillId="3" fontId="8" numFmtId="0" xfId="0" applyAlignment="1" applyBorder="1" applyFont="1">
      <alignment horizontal="center" vertical="center"/>
    </xf>
    <xf borderId="26" fillId="0" fontId="2" numFmtId="0" xfId="0" applyBorder="1" applyFont="1"/>
    <xf borderId="27" fillId="3" fontId="8" numFmtId="0" xfId="0" applyAlignment="1" applyBorder="1" applyFont="1">
      <alignment horizontal="center" textRotation="90" vertical="center"/>
    </xf>
    <xf borderId="27" fillId="3" fontId="8" numFmtId="0" xfId="0" applyAlignment="1" applyBorder="1" applyFont="1">
      <alignment horizontal="center" vertical="center"/>
    </xf>
    <xf borderId="27" fillId="3" fontId="8" numFmtId="0" xfId="0" applyAlignment="1" applyBorder="1" applyFont="1">
      <alignment horizontal="center" shrinkToFit="0" vertical="center" wrapText="1"/>
    </xf>
    <xf borderId="27" fillId="3" fontId="8" numFmtId="0" xfId="0" applyAlignment="1" applyBorder="1" applyFont="1">
      <alignment horizontal="center" shrinkToFit="0" textRotation="90" vertical="center" wrapText="1"/>
    </xf>
    <xf borderId="18" fillId="3" fontId="8" numFmtId="0" xfId="0" applyAlignment="1" applyBorder="1" applyFont="1">
      <alignment horizontal="center" shrinkToFit="0" vertical="center" wrapText="1"/>
    </xf>
    <xf borderId="28" fillId="0" fontId="2" numFmtId="0" xfId="0" applyBorder="1" applyFont="1"/>
    <xf borderId="29" fillId="3" fontId="8" numFmtId="0" xfId="0" applyAlignment="1" applyBorder="1" applyFont="1">
      <alignment horizontal="center" textRotation="90" vertical="center"/>
    </xf>
    <xf borderId="27" fillId="0" fontId="1" numFmtId="0" xfId="0" applyAlignment="1" applyBorder="1" applyFont="1">
      <alignment horizontal="center" vertical="center"/>
    </xf>
    <xf borderId="27" fillId="0" fontId="1" numFmtId="0" xfId="0" applyAlignment="1" applyBorder="1" applyFont="1">
      <alignment horizontal="center" shrinkToFit="0" vertical="center" wrapText="1"/>
    </xf>
    <xf borderId="27" fillId="0" fontId="1" numFmtId="0" xfId="0" applyAlignment="1" applyBorder="1" applyFont="1">
      <alignment horizontal="left" shrinkToFit="0" vertical="center" wrapText="1"/>
    </xf>
    <xf borderId="27" fillId="0" fontId="8" numFmtId="0" xfId="0" applyAlignment="1" applyBorder="1" applyFont="1">
      <alignment horizontal="center" shrinkToFit="0" vertical="center" wrapText="1"/>
    </xf>
    <xf borderId="27" fillId="0" fontId="1" numFmtId="9" xfId="0" applyAlignment="1" applyBorder="1" applyFont="1" applyNumberFormat="1">
      <alignment horizontal="center" shrinkToFit="0" vertical="center" wrapText="1"/>
    </xf>
    <xf borderId="27" fillId="0" fontId="8" numFmtId="0" xfId="0" applyAlignment="1" applyBorder="1" applyFont="1">
      <alignment horizontal="center" vertical="center"/>
    </xf>
    <xf borderId="29" fillId="0" fontId="1" numFmtId="0" xfId="0" applyAlignment="1" applyBorder="1" applyFont="1">
      <alignment horizontal="center" vertical="center"/>
    </xf>
    <xf borderId="30" fillId="0" fontId="11" numFmtId="0" xfId="0" applyAlignment="1" applyBorder="1" applyFont="1">
      <alignment horizontal="left" shrinkToFit="0" vertical="center" wrapText="1"/>
    </xf>
    <xf borderId="29" fillId="0" fontId="1" numFmtId="0" xfId="0" applyAlignment="1" applyBorder="1" applyFont="1">
      <alignment horizontal="center" textRotation="90" vertical="center"/>
    </xf>
    <xf borderId="29" fillId="0" fontId="1" numFmtId="9" xfId="0" applyAlignment="1" applyBorder="1" applyFont="1" applyNumberFormat="1">
      <alignment horizontal="center" vertical="center"/>
    </xf>
    <xf borderId="30" fillId="0" fontId="1" numFmtId="0" xfId="0" applyAlignment="1" applyBorder="1" applyFont="1">
      <alignment horizontal="center" textRotation="90" vertical="center"/>
    </xf>
    <xf borderId="29" fillId="0" fontId="1" numFmtId="164" xfId="0" applyAlignment="1" applyBorder="1" applyFont="1" applyNumberFormat="1">
      <alignment horizontal="center" vertical="center"/>
    </xf>
    <xf borderId="29" fillId="0" fontId="8" numFmtId="0" xfId="0" applyAlignment="1" applyBorder="1" applyFont="1">
      <alignment horizontal="center" shrinkToFit="0" textRotation="90" vertical="center" wrapText="1"/>
    </xf>
    <xf borderId="29" fillId="0" fontId="8" numFmtId="0" xfId="0" applyAlignment="1" applyBorder="1" applyFont="1">
      <alignment horizontal="center" textRotation="90" vertical="center"/>
    </xf>
    <xf borderId="31" fillId="0" fontId="10" numFmtId="0" xfId="0" applyAlignment="1" applyBorder="1" applyFont="1">
      <alignment horizontal="center" textRotation="90" vertical="center"/>
    </xf>
    <xf borderId="27" fillId="0" fontId="1" numFmtId="0" xfId="0" applyAlignment="1" applyBorder="1" applyFont="1">
      <alignment horizontal="center" textRotation="90" vertical="center"/>
    </xf>
    <xf borderId="29" fillId="0" fontId="1" numFmtId="0" xfId="0" applyAlignment="1" applyBorder="1" applyFont="1">
      <alignment horizontal="center" shrinkToFit="0" vertical="center" wrapText="1"/>
    </xf>
    <xf borderId="29" fillId="0" fontId="1" numFmtId="165" xfId="0" applyAlignment="1" applyBorder="1" applyFont="1" applyNumberFormat="1">
      <alignment horizontal="center" vertical="center"/>
    </xf>
    <xf borderId="32" fillId="0" fontId="2" numFmtId="0" xfId="0" applyBorder="1" applyFont="1"/>
    <xf borderId="33" fillId="0" fontId="2" numFmtId="0" xfId="0" applyBorder="1" applyFont="1"/>
    <xf borderId="34" fillId="0" fontId="2" numFmtId="0" xfId="0" applyBorder="1" applyFont="1"/>
    <xf borderId="28" fillId="0" fontId="1" numFmtId="0" xfId="0" applyAlignment="1" applyBorder="1" applyFont="1">
      <alignment horizontal="center" vertical="center"/>
    </xf>
    <xf borderId="27" fillId="0" fontId="1" numFmtId="0" xfId="0" applyAlignment="1" applyBorder="1" applyFont="1">
      <alignment shrinkToFit="0" vertical="center" wrapText="1"/>
    </xf>
    <xf borderId="27" fillId="0" fontId="1" numFmtId="0" xfId="0" applyAlignment="1" applyBorder="1" applyFont="1">
      <alignment vertical="center"/>
    </xf>
    <xf borderId="27" fillId="0" fontId="8" numFmtId="0" xfId="0" applyAlignment="1" applyBorder="1" applyFont="1">
      <alignment shrinkToFit="0" vertical="center" wrapText="1"/>
    </xf>
    <xf borderId="27" fillId="0" fontId="1" numFmtId="9" xfId="0" applyAlignment="1" applyBorder="1" applyFont="1" applyNumberFormat="1">
      <alignment shrinkToFit="0" vertical="center" wrapText="1"/>
    </xf>
    <xf borderId="27" fillId="0" fontId="8" numFmtId="0" xfId="0" applyAlignment="1" applyBorder="1" applyFont="1">
      <alignment vertical="center"/>
    </xf>
    <xf borderId="33" fillId="0" fontId="10" numFmtId="0" xfId="0" applyAlignment="1" applyBorder="1" applyFont="1">
      <alignment horizontal="center" textRotation="90" vertical="center"/>
    </xf>
    <xf borderId="35" fillId="0" fontId="1" numFmtId="0" xfId="0" applyAlignment="1" applyBorder="1" applyFont="1">
      <alignment horizontal="left" shrinkToFit="0" vertical="center" wrapText="1"/>
    </xf>
    <xf borderId="0" fillId="0" fontId="1" numFmtId="0" xfId="0" applyAlignment="1" applyFont="1">
      <alignment horizontal="left" shrinkToFit="0" vertical="center" wrapText="1"/>
    </xf>
    <xf borderId="18" fillId="0" fontId="1" numFmtId="0" xfId="0" applyAlignment="1" applyBorder="1" applyFont="1">
      <alignment horizontal="center" shrinkToFit="0" vertical="center" wrapText="1"/>
    </xf>
    <xf borderId="0" fillId="0" fontId="8" numFmtId="0" xfId="0" applyAlignment="1" applyFont="1">
      <alignment horizontal="left" vertical="center"/>
    </xf>
    <xf borderId="0" fillId="0" fontId="7" numFmtId="0" xfId="0" applyFont="1"/>
    <xf borderId="36" fillId="4" fontId="12" numFmtId="0" xfId="0" applyAlignment="1" applyBorder="1" applyFill="1" applyFont="1">
      <alignment horizontal="center" shrinkToFit="0" vertical="center" wrapText="1"/>
    </xf>
    <xf borderId="37" fillId="0" fontId="2" numFmtId="0" xfId="0" applyBorder="1" applyFont="1"/>
    <xf borderId="38" fillId="0" fontId="2" numFmtId="0" xfId="0" applyBorder="1" applyFont="1"/>
    <xf borderId="39" fillId="2" fontId="13" numFmtId="0" xfId="0" applyBorder="1" applyFont="1"/>
    <xf borderId="40" fillId="2" fontId="13" numFmtId="0" xfId="0" applyBorder="1" applyFont="1"/>
    <xf borderId="41" fillId="2" fontId="13" numFmtId="0" xfId="0" applyBorder="1" applyFont="1"/>
    <xf borderId="6" fillId="0" fontId="13" numFmtId="0" xfId="0" applyAlignment="1" applyBorder="1" applyFont="1">
      <alignment horizontal="left" shrinkToFit="0" vertical="center" wrapText="1"/>
    </xf>
    <xf borderId="42" fillId="0" fontId="2" numFmtId="0" xfId="0" applyBorder="1" applyFont="1"/>
    <xf borderId="43" fillId="0" fontId="2" numFmtId="0" xfId="0" applyBorder="1" applyFont="1"/>
    <xf quotePrefix="1" borderId="44" fillId="2" fontId="14" numFmtId="0" xfId="0" applyAlignment="1" applyBorder="1" applyFont="1">
      <alignment horizontal="left" shrinkToFit="0" vertical="top" wrapText="1"/>
    </xf>
    <xf borderId="45" fillId="0" fontId="2" numFmtId="0" xfId="0" applyBorder="1" applyFont="1"/>
    <xf borderId="46" fillId="0" fontId="2" numFmtId="0" xfId="0" applyBorder="1" applyFont="1"/>
    <xf borderId="47" fillId="2" fontId="7" numFmtId="0" xfId="0" applyAlignment="1" applyBorder="1" applyFont="1">
      <alignment horizontal="left" shrinkToFit="0" vertical="center" wrapText="1"/>
    </xf>
    <xf borderId="48" fillId="0" fontId="2" numFmtId="0" xfId="0" applyBorder="1" applyFont="1"/>
    <xf borderId="49" fillId="0" fontId="2" numFmtId="0" xfId="0" applyBorder="1" applyFont="1"/>
    <xf borderId="50" fillId="2" fontId="15" numFmtId="0" xfId="0" applyAlignment="1" applyBorder="1" applyFont="1">
      <alignment horizontal="left" shrinkToFit="0" vertical="top" wrapText="1"/>
    </xf>
    <xf borderId="11" fillId="2" fontId="10" numFmtId="0" xfId="0" applyAlignment="1" applyBorder="1" applyFont="1">
      <alignment horizontal="left" shrinkToFit="0" vertical="top" wrapText="1"/>
    </xf>
    <xf borderId="51" fillId="2" fontId="10" numFmtId="0" xfId="0" applyAlignment="1" applyBorder="1" applyFont="1">
      <alignment horizontal="left" shrinkToFit="0" vertical="top" wrapText="1"/>
    </xf>
    <xf borderId="6" fillId="0" fontId="13" numFmtId="0" xfId="0" applyAlignment="1" applyBorder="1" applyFont="1">
      <alignment horizontal="left" shrinkToFit="0" vertical="top" wrapText="1"/>
    </xf>
    <xf borderId="50" fillId="2" fontId="13" numFmtId="0" xfId="0" applyBorder="1" applyFont="1"/>
    <xf borderId="11" fillId="2" fontId="13" numFmtId="0" xfId="0" applyBorder="1" applyFont="1"/>
    <xf borderId="11" fillId="2" fontId="16" numFmtId="0" xfId="0" applyAlignment="1" applyBorder="1" applyFont="1">
      <alignment horizontal="left" shrinkToFit="0" vertical="center" wrapText="1"/>
    </xf>
    <xf borderId="11" fillId="2" fontId="13" numFmtId="0" xfId="0" applyAlignment="1" applyBorder="1" applyFont="1">
      <alignment horizontal="left" shrinkToFit="0" vertical="center" wrapText="1"/>
    </xf>
    <xf borderId="51" fillId="2" fontId="13" numFmtId="0" xfId="0" applyBorder="1" applyFont="1"/>
    <xf borderId="52" fillId="4" fontId="17" numFmtId="0" xfId="0" applyAlignment="1" applyBorder="1" applyFont="1">
      <alignment horizontal="center" shrinkToFit="0" vertical="center" wrapText="1"/>
    </xf>
    <xf borderId="53" fillId="0" fontId="2" numFmtId="0" xfId="0" applyBorder="1" applyFont="1"/>
    <xf borderId="54" fillId="4" fontId="17" numFmtId="0" xfId="0" applyAlignment="1" applyBorder="1" applyFont="1">
      <alignment horizontal="center" vertical="center"/>
    </xf>
    <xf borderId="55" fillId="0" fontId="2" numFmtId="0" xfId="0" applyBorder="1" applyFont="1"/>
    <xf borderId="56" fillId="2" fontId="17" numFmtId="0" xfId="0" applyAlignment="1" applyBorder="1" applyFont="1">
      <alignment horizontal="left" readingOrder="1" shrinkToFit="0" vertical="top" wrapText="1"/>
    </xf>
    <xf borderId="57" fillId="0" fontId="2" numFmtId="0" xfId="0" applyBorder="1" applyFont="1"/>
    <xf borderId="58" fillId="2" fontId="18" numFmtId="0" xfId="0" applyAlignment="1" applyBorder="1" applyFont="1">
      <alignment horizontal="left" shrinkToFit="0" vertical="center" wrapText="1"/>
    </xf>
    <xf borderId="59" fillId="0" fontId="2" numFmtId="0" xfId="0" applyBorder="1" applyFont="1"/>
    <xf borderId="60" fillId="2" fontId="17" numFmtId="0" xfId="0" applyAlignment="1" applyBorder="1" applyFont="1">
      <alignment horizontal="left" shrinkToFit="0" vertical="center" wrapText="1"/>
    </xf>
    <xf borderId="61" fillId="0" fontId="2" numFmtId="0" xfId="0" applyBorder="1" applyFont="1"/>
    <xf borderId="62" fillId="2" fontId="18" numFmtId="0" xfId="0" applyAlignment="1" applyBorder="1" applyFont="1">
      <alignment horizontal="left" shrinkToFit="0" vertical="center" wrapText="1"/>
    </xf>
    <xf borderId="63" fillId="0" fontId="2" numFmtId="0" xfId="0" applyBorder="1" applyFont="1"/>
    <xf borderId="64" fillId="2" fontId="17" numFmtId="0" xfId="0" applyAlignment="1" applyBorder="1" applyFont="1">
      <alignment horizontal="left" shrinkToFit="0" vertical="center" wrapText="1"/>
    </xf>
    <xf borderId="65" fillId="0" fontId="2" numFmtId="0" xfId="0" applyBorder="1" applyFont="1"/>
    <xf borderId="66" fillId="2" fontId="18" numFmtId="0" xfId="0" applyAlignment="1" applyBorder="1" applyFont="1">
      <alignment horizontal="left" shrinkToFit="0" vertical="center" wrapText="1"/>
    </xf>
    <xf borderId="67" fillId="0" fontId="2" numFmtId="0" xfId="0" applyBorder="1" applyFont="1"/>
    <xf borderId="11" fillId="2" fontId="17" numFmtId="0" xfId="0" applyAlignment="1" applyBorder="1" applyFont="1">
      <alignment horizontal="left" shrinkToFit="0" vertical="center" wrapText="1"/>
    </xf>
    <xf borderId="11" fillId="2" fontId="18" numFmtId="0" xfId="0" applyAlignment="1" applyBorder="1" applyFont="1">
      <alignment horizontal="left" shrinkToFit="0" vertical="top" wrapText="1"/>
    </xf>
    <xf borderId="68" fillId="2" fontId="13" numFmtId="0" xfId="0" applyAlignment="1" applyBorder="1" applyFont="1">
      <alignment horizontal="left" shrinkToFit="0" vertical="top" wrapText="1"/>
    </xf>
    <xf borderId="69" fillId="0" fontId="2" numFmtId="0" xfId="0" applyBorder="1" applyFont="1"/>
    <xf borderId="0" fillId="0" fontId="19" numFmtId="0" xfId="0" applyAlignment="1" applyFont="1">
      <alignment horizontal="center" shrinkToFit="0" vertical="center" wrapText="1"/>
    </xf>
    <xf borderId="70" fillId="5" fontId="20" numFmtId="0" xfId="0" applyAlignment="1" applyBorder="1" applyFill="1" applyFont="1">
      <alignment horizontal="center" readingOrder="1" shrinkToFit="0" vertical="center" wrapText="1"/>
    </xf>
    <xf borderId="71" fillId="0" fontId="2" numFmtId="0" xfId="0" applyBorder="1" applyFont="1"/>
    <xf borderId="72" fillId="0" fontId="2" numFmtId="0" xfId="0" applyBorder="1" applyFont="1"/>
    <xf borderId="11" fillId="2" fontId="21" numFmtId="0" xfId="0" applyBorder="1" applyFont="1"/>
    <xf borderId="73" fillId="0" fontId="2" numFmtId="0" xfId="0" applyBorder="1" applyFont="1"/>
    <xf borderId="74" fillId="0" fontId="2" numFmtId="0" xfId="0" applyBorder="1" applyFont="1"/>
    <xf borderId="75" fillId="0" fontId="2" numFmtId="0" xfId="0" applyBorder="1" applyFont="1"/>
    <xf borderId="76" fillId="0" fontId="2" numFmtId="0" xfId="0" applyBorder="1" applyFont="1"/>
    <xf borderId="77" fillId="0" fontId="2" numFmtId="0" xfId="0" applyBorder="1" applyFont="1"/>
    <xf borderId="70" fillId="5" fontId="20" numFmtId="0" xfId="0" applyAlignment="1" applyBorder="1" applyFont="1">
      <alignment horizontal="center" readingOrder="1" shrinkToFit="0" textRotation="90" vertical="center" wrapText="1"/>
    </xf>
    <xf borderId="78" fillId="0" fontId="2" numFmtId="0" xfId="0" applyBorder="1" applyFont="1"/>
    <xf borderId="1" fillId="0" fontId="22" numFmtId="0" xfId="0" applyAlignment="1" applyBorder="1" applyFont="1">
      <alignment horizontal="center" shrinkToFit="0" vertical="center" wrapText="1"/>
    </xf>
    <xf borderId="1" fillId="6" fontId="23" numFmtId="0" xfId="0" applyAlignment="1" applyBorder="1" applyFill="1" applyFont="1">
      <alignment horizontal="center" readingOrder="1" shrinkToFit="0" vertical="center" wrapText="1"/>
    </xf>
    <xf borderId="79" fillId="0" fontId="2" numFmtId="0" xfId="0" applyBorder="1" applyFont="1"/>
    <xf borderId="80" fillId="6" fontId="23" numFmtId="0" xfId="0" applyAlignment="1" applyBorder="1" applyFont="1">
      <alignment horizontal="center" readingOrder="1" shrinkToFit="0" vertical="center" wrapText="1"/>
    </xf>
    <xf borderId="1" fillId="7" fontId="23" numFmtId="0" xfId="0" applyAlignment="1" applyBorder="1" applyFill="1" applyFont="1">
      <alignment horizontal="center" readingOrder="1" shrinkToFit="0" wrapText="1"/>
    </xf>
    <xf borderId="80" fillId="7" fontId="23" numFmtId="0" xfId="0" applyAlignment="1" applyBorder="1" applyFont="1">
      <alignment horizontal="center" readingOrder="1" shrinkToFit="0" wrapText="1"/>
    </xf>
    <xf borderId="81" fillId="7" fontId="24" numFmtId="0" xfId="0" applyAlignment="1" applyBorder="1" applyFont="1">
      <alignment horizontal="center" readingOrder="1" shrinkToFit="0" vertical="center" wrapText="1"/>
    </xf>
    <xf borderId="82" fillId="0" fontId="2" numFmtId="0" xfId="0" applyBorder="1" applyFont="1"/>
    <xf borderId="83" fillId="0" fontId="2" numFmtId="0" xfId="0" applyBorder="1" applyFont="1"/>
    <xf borderId="84" fillId="0" fontId="2" numFmtId="0" xfId="0" applyBorder="1" applyFont="1"/>
    <xf borderId="85" fillId="0" fontId="2" numFmtId="0" xfId="0" applyBorder="1" applyFont="1"/>
    <xf borderId="86" fillId="0" fontId="2" numFmtId="0" xfId="0" applyBorder="1" applyFont="1"/>
    <xf borderId="87" fillId="0" fontId="2" numFmtId="0" xfId="0" applyBorder="1" applyFont="1"/>
    <xf borderId="88" fillId="6" fontId="23" numFmtId="0" xfId="0" applyAlignment="1" applyBorder="1" applyFont="1">
      <alignment horizontal="center" readingOrder="1" shrinkToFit="0" vertical="center" wrapText="1"/>
    </xf>
    <xf borderId="70" fillId="6" fontId="23" numFmtId="0" xfId="0" applyAlignment="1" applyBorder="1" applyFont="1">
      <alignment horizontal="center" readingOrder="1" shrinkToFit="0" vertical="center" wrapText="1"/>
    </xf>
    <xf borderId="88" fillId="7" fontId="23" numFmtId="0" xfId="0" applyAlignment="1" applyBorder="1" applyFont="1">
      <alignment horizontal="center" readingOrder="1" shrinkToFit="0" wrapText="1"/>
    </xf>
    <xf borderId="70" fillId="7" fontId="23" numFmtId="0" xfId="0" applyAlignment="1" applyBorder="1" applyFont="1">
      <alignment horizontal="center" readingOrder="1" shrinkToFit="0" wrapText="1"/>
    </xf>
    <xf borderId="89" fillId="0" fontId="2" numFmtId="0" xfId="0" applyBorder="1" applyFont="1"/>
    <xf borderId="90" fillId="0" fontId="2" numFmtId="0" xfId="0" applyBorder="1" applyFont="1"/>
    <xf borderId="91" fillId="0" fontId="2" numFmtId="0" xfId="0" applyBorder="1" applyFont="1"/>
    <xf borderId="92" fillId="0" fontId="2" numFmtId="0" xfId="0" applyBorder="1" applyFont="1"/>
    <xf borderId="93" fillId="0" fontId="2" numFmtId="0" xfId="0" applyBorder="1" applyFont="1"/>
    <xf borderId="1" fillId="8" fontId="23" numFmtId="0" xfId="0" applyAlignment="1" applyBorder="1" applyFill="1" applyFont="1">
      <alignment horizontal="center" readingOrder="1" shrinkToFit="0" wrapText="1"/>
    </xf>
    <xf borderId="80" fillId="8" fontId="23" numFmtId="0" xfId="0" applyAlignment="1" applyBorder="1" applyFont="1">
      <alignment horizontal="center" readingOrder="1" shrinkToFit="0" wrapText="1"/>
    </xf>
    <xf borderId="81" fillId="6" fontId="24" numFmtId="0" xfId="0" applyAlignment="1" applyBorder="1" applyFont="1">
      <alignment horizontal="center" readingOrder="1" shrinkToFit="0" vertical="center" wrapText="1"/>
    </xf>
    <xf borderId="88" fillId="8" fontId="23" numFmtId="0" xfId="0" applyAlignment="1" applyBorder="1" applyFont="1">
      <alignment horizontal="center" readingOrder="1" shrinkToFit="0" wrapText="1"/>
    </xf>
    <xf borderId="70" fillId="8" fontId="23" numFmtId="0" xfId="0" applyAlignment="1" applyBorder="1" applyFont="1">
      <alignment horizontal="center" readingOrder="1" shrinkToFit="0" wrapText="1"/>
    </xf>
    <xf borderId="81" fillId="8" fontId="24" numFmtId="0" xfId="0" applyAlignment="1" applyBorder="1" applyFont="1">
      <alignment horizontal="center" readingOrder="1" shrinkToFit="0" vertical="center" wrapText="1"/>
    </xf>
    <xf borderId="1" fillId="9" fontId="23" numFmtId="0" xfId="0" applyAlignment="1" applyBorder="1" applyFill="1" applyFont="1">
      <alignment horizontal="center" readingOrder="1" shrinkToFit="0" wrapText="1"/>
    </xf>
    <xf borderId="80" fillId="9" fontId="23" numFmtId="0" xfId="0" applyAlignment="1" applyBorder="1" applyFont="1">
      <alignment horizontal="center" readingOrder="1" shrinkToFit="0" wrapText="1"/>
    </xf>
    <xf borderId="81" fillId="9" fontId="24" numFmtId="0" xfId="0" applyAlignment="1" applyBorder="1" applyFont="1">
      <alignment horizontal="center" readingOrder="1" shrinkToFit="0" vertical="center" wrapText="1"/>
    </xf>
    <xf borderId="88" fillId="9" fontId="23" numFmtId="0" xfId="0" applyAlignment="1" applyBorder="1" applyFont="1">
      <alignment horizontal="center" readingOrder="1" shrinkToFit="0" wrapText="1"/>
    </xf>
    <xf borderId="70" fillId="9" fontId="23" numFmtId="0" xfId="0" applyAlignment="1" applyBorder="1" applyFont="1">
      <alignment horizontal="center" readingOrder="1" shrinkToFit="0" wrapText="1"/>
    </xf>
    <xf borderId="0" fillId="0" fontId="25" numFmtId="0" xfId="0" applyAlignment="1" applyFont="1">
      <alignment horizontal="center" shrinkToFit="0" vertical="center" wrapText="1"/>
    </xf>
    <xf borderId="1" fillId="0" fontId="26" numFmtId="0" xfId="0" applyAlignment="1" applyBorder="1" applyFont="1">
      <alignment horizontal="center" shrinkToFit="0" vertical="center" wrapText="1"/>
    </xf>
    <xf borderId="94" fillId="6" fontId="27" numFmtId="0" xfId="0" applyAlignment="1" applyBorder="1" applyFont="1">
      <alignment horizontal="center" readingOrder="1" shrinkToFit="0" vertical="center" wrapText="1"/>
    </xf>
    <xf borderId="95" fillId="6" fontId="27" numFmtId="0" xfId="0" applyAlignment="1" applyBorder="1" applyFont="1">
      <alignment horizontal="center" readingOrder="1" shrinkToFit="0" vertical="center" wrapText="1"/>
    </xf>
    <xf borderId="96" fillId="6" fontId="27" numFmtId="0" xfId="0" applyAlignment="1" applyBorder="1" applyFont="1">
      <alignment horizontal="center" readingOrder="1" shrinkToFit="0" vertical="center" wrapText="1"/>
    </xf>
    <xf borderId="94" fillId="7" fontId="27" numFmtId="0" xfId="0" applyAlignment="1" applyBorder="1" applyFont="1">
      <alignment horizontal="center" readingOrder="1" shrinkToFit="0" wrapText="1"/>
    </xf>
    <xf borderId="95" fillId="7" fontId="27" numFmtId="0" xfId="0" applyAlignment="1" applyBorder="1" applyFont="1">
      <alignment horizontal="center" readingOrder="1" shrinkToFit="0" wrapText="1"/>
    </xf>
    <xf borderId="96" fillId="7" fontId="27" numFmtId="0" xfId="0" applyAlignment="1" applyBorder="1" applyFont="1">
      <alignment horizontal="center" readingOrder="1" shrinkToFit="0" wrapText="1"/>
    </xf>
    <xf borderId="81" fillId="7" fontId="28" numFmtId="0" xfId="0" applyAlignment="1" applyBorder="1" applyFont="1">
      <alignment horizontal="center" readingOrder="1" shrinkToFit="0" vertical="center" wrapText="1"/>
    </xf>
    <xf borderId="50" fillId="6" fontId="27" numFmtId="0" xfId="0" applyAlignment="1" applyBorder="1" applyFont="1">
      <alignment horizontal="center" readingOrder="1" shrinkToFit="0" vertical="center" wrapText="1"/>
    </xf>
    <xf borderId="11" fillId="6" fontId="27" numFmtId="0" xfId="0" applyAlignment="1" applyBorder="1" applyFont="1">
      <alignment horizontal="center" readingOrder="1" shrinkToFit="0" vertical="center" wrapText="1"/>
    </xf>
    <xf borderId="51" fillId="6" fontId="27" numFmtId="0" xfId="0" applyAlignment="1" applyBorder="1" applyFont="1">
      <alignment horizontal="center" readingOrder="1" shrinkToFit="0" vertical="center" wrapText="1"/>
    </xf>
    <xf borderId="50" fillId="7" fontId="27" numFmtId="0" xfId="0" applyAlignment="1" applyBorder="1" applyFont="1">
      <alignment horizontal="center" readingOrder="1" shrinkToFit="0" wrapText="1"/>
    </xf>
    <xf borderId="11" fillId="7" fontId="27" numFmtId="0" xfId="0" applyAlignment="1" applyBorder="1" applyFont="1">
      <alignment horizontal="center" readingOrder="1" shrinkToFit="0" wrapText="1"/>
    </xf>
    <xf borderId="51" fillId="7" fontId="27" numFmtId="0" xfId="0" applyAlignment="1" applyBorder="1" applyFont="1">
      <alignment horizontal="center" readingOrder="1" shrinkToFit="0" wrapText="1"/>
    </xf>
    <xf borderId="97" fillId="6" fontId="27" numFmtId="0" xfId="0" applyAlignment="1" applyBorder="1" applyFont="1">
      <alignment horizontal="center" readingOrder="1" shrinkToFit="0" vertical="center" wrapText="1"/>
    </xf>
    <xf borderId="98" fillId="6" fontId="27" numFmtId="0" xfId="0" applyAlignment="1" applyBorder="1" applyFont="1">
      <alignment horizontal="center" readingOrder="1" shrinkToFit="0" vertical="center" wrapText="1"/>
    </xf>
    <xf borderId="99" fillId="6" fontId="27" numFmtId="0" xfId="0" applyAlignment="1" applyBorder="1" applyFont="1">
      <alignment horizontal="center" readingOrder="1" shrinkToFit="0" vertical="center" wrapText="1"/>
    </xf>
    <xf borderId="97" fillId="7" fontId="27" numFmtId="0" xfId="0" applyAlignment="1" applyBorder="1" applyFont="1">
      <alignment horizontal="center" readingOrder="1" shrinkToFit="0" wrapText="1"/>
    </xf>
    <xf borderId="98" fillId="7" fontId="27" numFmtId="0" xfId="0" applyAlignment="1" applyBorder="1" applyFont="1">
      <alignment horizontal="center" readingOrder="1" shrinkToFit="0" wrapText="1"/>
    </xf>
    <xf borderId="99" fillId="7" fontId="27" numFmtId="0" xfId="0" applyAlignment="1" applyBorder="1" applyFont="1">
      <alignment horizontal="center" readingOrder="1" shrinkToFit="0" wrapText="1"/>
    </xf>
    <xf borderId="94" fillId="8" fontId="27" numFmtId="0" xfId="0" applyAlignment="1" applyBorder="1" applyFont="1">
      <alignment horizontal="center" readingOrder="1" shrinkToFit="0" wrapText="1"/>
    </xf>
    <xf borderId="95" fillId="8" fontId="27" numFmtId="0" xfId="0" applyAlignment="1" applyBorder="1" applyFont="1">
      <alignment horizontal="center" readingOrder="1" shrinkToFit="0" wrapText="1"/>
    </xf>
    <xf borderId="96" fillId="8" fontId="27" numFmtId="0" xfId="0" applyAlignment="1" applyBorder="1" applyFont="1">
      <alignment horizontal="center" readingOrder="1" shrinkToFit="0" wrapText="1"/>
    </xf>
    <xf borderId="81" fillId="6" fontId="28" numFmtId="0" xfId="0" applyAlignment="1" applyBorder="1" applyFont="1">
      <alignment horizontal="center" readingOrder="1" shrinkToFit="0" vertical="center" wrapText="1"/>
    </xf>
    <xf borderId="50" fillId="8" fontId="27" numFmtId="0" xfId="0" applyAlignment="1" applyBorder="1" applyFont="1">
      <alignment horizontal="center" readingOrder="1" shrinkToFit="0" wrapText="1"/>
    </xf>
    <xf borderId="11" fillId="8" fontId="27" numFmtId="0" xfId="0" applyAlignment="1" applyBorder="1" applyFont="1">
      <alignment horizontal="center" readingOrder="1" shrinkToFit="0" wrapText="1"/>
    </xf>
    <xf borderId="51" fillId="8" fontId="27" numFmtId="0" xfId="0" applyAlignment="1" applyBorder="1" applyFont="1">
      <alignment horizontal="center" readingOrder="1" shrinkToFit="0" wrapText="1"/>
    </xf>
    <xf borderId="97" fillId="8" fontId="27" numFmtId="0" xfId="0" applyAlignment="1" applyBorder="1" applyFont="1">
      <alignment horizontal="center" readingOrder="1" shrinkToFit="0" wrapText="1"/>
    </xf>
    <xf borderId="98" fillId="8" fontId="27" numFmtId="0" xfId="0" applyAlignment="1" applyBorder="1" applyFont="1">
      <alignment horizontal="center" readingOrder="1" shrinkToFit="0" wrapText="1"/>
    </xf>
    <xf borderId="99" fillId="8" fontId="27" numFmtId="0" xfId="0" applyAlignment="1" applyBorder="1" applyFont="1">
      <alignment horizontal="center" readingOrder="1" shrinkToFit="0" wrapText="1"/>
    </xf>
    <xf borderId="81" fillId="8" fontId="28" numFmtId="0" xfId="0" applyAlignment="1" applyBorder="1" applyFont="1">
      <alignment horizontal="center" readingOrder="1" shrinkToFit="0" vertical="center" wrapText="1"/>
    </xf>
    <xf borderId="94" fillId="9" fontId="27" numFmtId="0" xfId="0" applyAlignment="1" applyBorder="1" applyFont="1">
      <alignment horizontal="center" readingOrder="1" shrinkToFit="0" wrapText="1"/>
    </xf>
    <xf borderId="95" fillId="9" fontId="27" numFmtId="0" xfId="0" applyAlignment="1" applyBorder="1" applyFont="1">
      <alignment horizontal="center" readingOrder="1" shrinkToFit="0" wrapText="1"/>
    </xf>
    <xf borderId="96" fillId="9" fontId="27" numFmtId="0" xfId="0" applyAlignment="1" applyBorder="1" applyFont="1">
      <alignment horizontal="center" readingOrder="1" shrinkToFit="0" wrapText="1"/>
    </xf>
    <xf borderId="81" fillId="9" fontId="28" numFmtId="0" xfId="0" applyAlignment="1" applyBorder="1" applyFont="1">
      <alignment horizontal="center" readingOrder="1" shrinkToFit="0" vertical="center" wrapText="1"/>
    </xf>
    <xf borderId="50" fillId="9" fontId="27" numFmtId="0" xfId="0" applyAlignment="1" applyBorder="1" applyFont="1">
      <alignment horizontal="center" readingOrder="1" shrinkToFit="0" wrapText="1"/>
    </xf>
    <xf borderId="11" fillId="9" fontId="27" numFmtId="0" xfId="0" applyAlignment="1" applyBorder="1" applyFont="1">
      <alignment horizontal="center" readingOrder="1" shrinkToFit="0" wrapText="1"/>
    </xf>
    <xf borderId="51" fillId="9" fontId="27" numFmtId="0" xfId="0" applyAlignment="1" applyBorder="1" applyFont="1">
      <alignment horizontal="center" readingOrder="1" shrinkToFit="0" wrapText="1"/>
    </xf>
    <xf borderId="97" fillId="9" fontId="27" numFmtId="0" xfId="0" applyAlignment="1" applyBorder="1" applyFont="1">
      <alignment horizontal="center" readingOrder="1" shrinkToFit="0" wrapText="1"/>
    </xf>
    <xf borderId="98" fillId="9" fontId="27" numFmtId="0" xfId="0" applyAlignment="1" applyBorder="1" applyFont="1">
      <alignment horizontal="center" readingOrder="1" shrinkToFit="0" wrapText="1"/>
    </xf>
    <xf borderId="99" fillId="9" fontId="27" numFmtId="0" xfId="0" applyAlignment="1" applyBorder="1" applyFont="1">
      <alignment horizontal="center" readingOrder="1" shrinkToFit="0" wrapText="1"/>
    </xf>
    <xf borderId="95" fillId="8" fontId="29" numFmtId="0" xfId="0" applyAlignment="1" applyBorder="1" applyFont="1">
      <alignment horizontal="center" readingOrder="1" shrinkToFit="0" wrapText="1"/>
    </xf>
    <xf borderId="0" fillId="0" fontId="30" numFmtId="0" xfId="0" applyAlignment="1" applyFont="1">
      <alignment horizontal="center" vertical="center"/>
    </xf>
    <xf borderId="0" fillId="0" fontId="31" numFmtId="0" xfId="0" applyAlignment="1" applyFont="1">
      <alignment horizontal="center" shrinkToFit="0" vertical="center" wrapText="1"/>
    </xf>
    <xf borderId="11" fillId="10" fontId="32" numFmtId="0" xfId="0" applyAlignment="1" applyBorder="1" applyFill="1" applyFont="1">
      <alignment horizontal="center" readingOrder="1" shrinkToFit="0" vertical="center" wrapText="1"/>
    </xf>
    <xf borderId="100" fillId="9" fontId="33" numFmtId="0" xfId="0" applyAlignment="1" applyBorder="1" applyFont="1">
      <alignment horizontal="center" readingOrder="1" shrinkToFit="0" vertical="center" wrapText="1"/>
    </xf>
    <xf borderId="101" fillId="0" fontId="33" numFmtId="0" xfId="0" applyAlignment="1" applyBorder="1" applyFont="1">
      <alignment horizontal="left" readingOrder="1" shrinkToFit="0" vertical="center" wrapText="1"/>
    </xf>
    <xf borderId="101" fillId="0" fontId="33" numFmtId="9" xfId="0" applyAlignment="1" applyBorder="1" applyFont="1" applyNumberFormat="1">
      <alignment horizontal="center" readingOrder="1" shrinkToFit="0" vertical="center" wrapText="1"/>
    </xf>
    <xf borderId="102" fillId="11" fontId="33" numFmtId="0" xfId="0" applyAlignment="1" applyBorder="1" applyFill="1" applyFont="1">
      <alignment horizontal="center" readingOrder="1" shrinkToFit="0" vertical="center" wrapText="1"/>
    </xf>
    <xf borderId="102" fillId="0" fontId="33" numFmtId="0" xfId="0" applyAlignment="1" applyBorder="1" applyFont="1">
      <alignment horizontal="left" readingOrder="1" shrinkToFit="0" vertical="center" wrapText="1"/>
    </xf>
    <xf borderId="102" fillId="0" fontId="33" numFmtId="9" xfId="0" applyAlignment="1" applyBorder="1" applyFont="1" applyNumberFormat="1">
      <alignment horizontal="center" readingOrder="1" shrinkToFit="0" vertical="center" wrapText="1"/>
    </xf>
    <xf borderId="102" fillId="12" fontId="33" numFmtId="0" xfId="0" applyAlignment="1" applyBorder="1" applyFill="1" applyFont="1">
      <alignment horizontal="center" readingOrder="1" shrinkToFit="0" vertical="center" wrapText="1"/>
    </xf>
    <xf borderId="102" fillId="13" fontId="33" numFmtId="0" xfId="0" applyAlignment="1" applyBorder="1" applyFill="1" applyFont="1">
      <alignment horizontal="center" readingOrder="1" shrinkToFit="0" vertical="center" wrapText="1"/>
    </xf>
    <xf borderId="102" fillId="14" fontId="34" numFmtId="0" xfId="0" applyAlignment="1" applyBorder="1" applyFill="1" applyFont="1">
      <alignment horizontal="center" readingOrder="1" shrinkToFit="0" vertical="center" wrapText="1"/>
    </xf>
    <xf borderId="0" fillId="0" fontId="35" numFmtId="0" xfId="0" applyAlignment="1" applyFont="1">
      <alignment horizontal="center" vertical="center"/>
    </xf>
    <xf borderId="11" fillId="2" fontId="36" numFmtId="0" xfId="0" applyAlignment="1" applyBorder="1" applyFont="1">
      <alignment horizontal="center" shrinkToFit="0" vertical="center" wrapText="1"/>
    </xf>
    <xf borderId="11" fillId="10" fontId="37" numFmtId="0" xfId="0" applyAlignment="1" applyBorder="1" applyFont="1">
      <alignment horizontal="center" readingOrder="1" shrinkToFit="0" vertical="center" wrapText="1"/>
    </xf>
    <xf borderId="11" fillId="2" fontId="38" numFmtId="0" xfId="0" applyBorder="1" applyFont="1"/>
    <xf borderId="100" fillId="9" fontId="39" numFmtId="0" xfId="0" applyAlignment="1" applyBorder="1" applyFont="1">
      <alignment horizontal="center" readingOrder="1" shrinkToFit="0" vertical="center" wrapText="1"/>
    </xf>
    <xf borderId="101" fillId="0" fontId="39" numFmtId="0" xfId="0" applyAlignment="1" applyBorder="1" applyFont="1">
      <alignment horizontal="center" readingOrder="1" shrinkToFit="0" vertical="center" wrapText="1"/>
    </xf>
    <xf borderId="101" fillId="0" fontId="39" numFmtId="0" xfId="0" applyAlignment="1" applyBorder="1" applyFont="1">
      <alignment horizontal="left" readingOrder="1" shrinkToFit="0" vertical="center" wrapText="1"/>
    </xf>
    <xf borderId="102" fillId="11" fontId="39" numFmtId="0" xfId="0" applyAlignment="1" applyBorder="1" applyFont="1">
      <alignment horizontal="center" readingOrder="1" shrinkToFit="0" vertical="center" wrapText="1"/>
    </xf>
    <xf borderId="102" fillId="0" fontId="39" numFmtId="0" xfId="0" applyAlignment="1" applyBorder="1" applyFont="1">
      <alignment horizontal="center" readingOrder="1" shrinkToFit="0" vertical="center" wrapText="1"/>
    </xf>
    <xf borderId="102" fillId="0" fontId="39" numFmtId="0" xfId="0" applyAlignment="1" applyBorder="1" applyFont="1">
      <alignment horizontal="left" readingOrder="1" shrinkToFit="0" vertical="center" wrapText="1"/>
    </xf>
    <xf borderId="102" fillId="12" fontId="39" numFmtId="0" xfId="0" applyAlignment="1" applyBorder="1" applyFont="1">
      <alignment horizontal="center" readingOrder="1" shrinkToFit="0" vertical="center" wrapText="1"/>
    </xf>
    <xf borderId="102" fillId="8" fontId="39" numFmtId="0" xfId="0" applyAlignment="1" applyBorder="1" applyFont="1">
      <alignment horizontal="center" readingOrder="1" shrinkToFit="0" vertical="center" wrapText="1"/>
    </xf>
    <xf borderId="102" fillId="8" fontId="39" numFmtId="0" xfId="0" applyAlignment="1" applyBorder="1" applyFont="1">
      <alignment horizontal="left" readingOrder="1" shrinkToFit="0" vertical="center" wrapText="1"/>
    </xf>
    <xf borderId="102" fillId="13" fontId="39" numFmtId="0" xfId="0" applyAlignment="1" applyBorder="1" applyFont="1">
      <alignment horizontal="center" readingOrder="1" shrinkToFit="0" vertical="center" wrapText="1"/>
    </xf>
    <xf borderId="102" fillId="14" fontId="40" numFmtId="0" xfId="0" applyAlignment="1" applyBorder="1" applyFont="1">
      <alignment horizontal="center" readingOrder="1" shrinkToFit="0" vertical="center" wrapText="1"/>
    </xf>
    <xf borderId="11" fillId="2" fontId="41" numFmtId="0" xfId="0" applyAlignment="1" applyBorder="1" applyFont="1">
      <alignment horizontal="left" readingOrder="1" shrinkToFit="0" vertical="center" wrapText="1"/>
    </xf>
    <xf borderId="11" fillId="2" fontId="10" numFmtId="0" xfId="0" applyAlignment="1" applyBorder="1" applyFont="1">
      <alignment vertical="center"/>
    </xf>
    <xf borderId="0" fillId="0" fontId="42" numFmtId="0" xfId="0" applyAlignment="1" applyFont="1">
      <alignment vertical="center"/>
    </xf>
    <xf borderId="0" fillId="0" fontId="21" numFmtId="0" xfId="0" applyFont="1"/>
    <xf borderId="0" fillId="0" fontId="43" numFmtId="0" xfId="0" applyFont="1"/>
    <xf borderId="0" fillId="0" fontId="44" numFmtId="0" xfId="0" applyFont="1"/>
    <xf borderId="0" fillId="0" fontId="45" numFmtId="0" xfId="0" applyFont="1"/>
    <xf borderId="103" fillId="15" fontId="46" numFmtId="0" xfId="0" applyAlignment="1" applyBorder="1" applyFill="1" applyFont="1">
      <alignment horizontal="center" readingOrder="1" shrinkToFit="0" vertical="center" wrapText="1"/>
    </xf>
    <xf borderId="11" fillId="2" fontId="47" numFmtId="0" xfId="0" applyBorder="1" applyFont="1"/>
    <xf borderId="103" fillId="15" fontId="48" numFmtId="0" xfId="0" applyAlignment="1" applyBorder="1" applyFont="1">
      <alignment horizontal="center" readingOrder="1" shrinkToFit="0" vertical="center" wrapText="1"/>
    </xf>
    <xf borderId="104" fillId="0" fontId="2" numFmtId="0" xfId="0" applyBorder="1" applyFont="1"/>
    <xf borderId="105" fillId="15" fontId="48" numFmtId="0" xfId="0" applyAlignment="1" applyBorder="1" applyFont="1">
      <alignment horizontal="center" readingOrder="1" shrinkToFit="0" vertical="center" wrapText="1"/>
    </xf>
    <xf borderId="106" fillId="15" fontId="48" numFmtId="0" xfId="0" applyAlignment="1" applyBorder="1" applyFont="1">
      <alignment horizontal="center" readingOrder="1" shrinkToFit="0" vertical="center" wrapText="1"/>
    </xf>
    <xf borderId="107" fillId="2" fontId="48" numFmtId="0" xfId="0" applyAlignment="1" applyBorder="1" applyFont="1">
      <alignment horizontal="center" readingOrder="1" shrinkToFit="0" vertical="center" wrapText="1"/>
    </xf>
    <xf borderId="108" fillId="2" fontId="48" numFmtId="0" xfId="0" applyAlignment="1" applyBorder="1" applyFont="1">
      <alignment horizontal="center" readingOrder="1" shrinkToFit="0" vertical="center" wrapText="1"/>
    </xf>
    <xf borderId="109" fillId="2" fontId="48" numFmtId="0" xfId="0" applyAlignment="1" applyBorder="1" applyFont="1">
      <alignment horizontal="center" readingOrder="1" shrinkToFit="0" vertical="center" wrapText="1"/>
    </xf>
    <xf borderId="109" fillId="2" fontId="49" numFmtId="0" xfId="0" applyAlignment="1" applyBorder="1" applyFont="1">
      <alignment horizontal="left" readingOrder="1" shrinkToFit="0" vertical="center" wrapText="1"/>
    </xf>
    <xf borderId="110" fillId="2" fontId="48" numFmtId="9" xfId="0" applyAlignment="1" applyBorder="1" applyFont="1" applyNumberFormat="1">
      <alignment horizontal="center" readingOrder="1" shrinkToFit="0" vertical="center" wrapText="1"/>
    </xf>
    <xf borderId="111" fillId="0" fontId="2" numFmtId="0" xfId="0" applyBorder="1" applyFont="1"/>
    <xf borderId="29" fillId="2" fontId="48" numFmtId="0" xfId="0" applyAlignment="1" applyBorder="1" applyFont="1">
      <alignment horizontal="center" readingOrder="1" shrinkToFit="0" vertical="center" wrapText="1"/>
    </xf>
    <xf borderId="29" fillId="2" fontId="49" numFmtId="0" xfId="0" applyAlignment="1" applyBorder="1" applyFont="1">
      <alignment horizontal="left" readingOrder="1" shrinkToFit="0" vertical="center" wrapText="1"/>
    </xf>
    <xf borderId="112" fillId="2" fontId="48" numFmtId="9" xfId="0" applyAlignment="1" applyBorder="1" applyFont="1" applyNumberFormat="1">
      <alignment horizontal="center" readingOrder="1" shrinkToFit="0" vertical="center" wrapText="1"/>
    </xf>
    <xf borderId="27" fillId="2" fontId="48" numFmtId="0" xfId="0" applyAlignment="1" applyBorder="1" applyFont="1">
      <alignment horizontal="center" readingOrder="1" shrinkToFit="0" vertical="center" wrapText="1"/>
    </xf>
    <xf borderId="113" fillId="0" fontId="2" numFmtId="0" xfId="0" applyBorder="1" applyFont="1"/>
    <xf borderId="114" fillId="2" fontId="48" numFmtId="0" xfId="0" applyAlignment="1" applyBorder="1" applyFont="1">
      <alignment horizontal="center" readingOrder="1" shrinkToFit="0" vertical="center" wrapText="1"/>
    </xf>
    <xf borderId="112" fillId="2" fontId="49" numFmtId="0" xfId="0" applyAlignment="1" applyBorder="1" applyFont="1">
      <alignment horizontal="center" readingOrder="1" shrinkToFit="0" vertical="center" wrapText="1"/>
    </xf>
    <xf borderId="115" fillId="0" fontId="2" numFmtId="0" xfId="0" applyBorder="1" applyFont="1"/>
    <xf borderId="116" fillId="0" fontId="2" numFmtId="0" xfId="0" applyBorder="1" applyFont="1"/>
    <xf borderId="117" fillId="2" fontId="48" numFmtId="0" xfId="0" applyAlignment="1" applyBorder="1" applyFont="1">
      <alignment horizontal="center" readingOrder="1" shrinkToFit="0" vertical="center" wrapText="1"/>
    </xf>
    <xf borderId="117" fillId="2" fontId="49" numFmtId="0" xfId="0" applyAlignment="1" applyBorder="1" applyFont="1">
      <alignment horizontal="left" readingOrder="1" shrinkToFit="0" vertical="center" wrapText="1"/>
    </xf>
    <xf borderId="118" fillId="2" fontId="49" numFmtId="0" xfId="0" applyAlignment="1" applyBorder="1" applyFont="1">
      <alignment horizontal="center" readingOrder="1" shrinkToFit="0" vertical="center" wrapText="1"/>
    </xf>
    <xf borderId="23" fillId="2" fontId="50" numFmtId="0" xfId="0" applyAlignment="1" applyBorder="1" applyFont="1">
      <alignment horizontal="left" shrinkToFit="0" vertical="center" wrapText="1"/>
    </xf>
    <xf borderId="0" fillId="0" fontId="51" numFmtId="0" xfId="0" applyFont="1"/>
    <xf borderId="0" fillId="0" fontId="8" numFmtId="0" xfId="0" applyAlignment="1" applyFont="1">
      <alignment horizontal="center" vertical="center"/>
    </xf>
    <xf borderId="0" fillId="0" fontId="52" numFmtId="0" xfId="0" applyAlignment="1" applyFont="1">
      <alignment horizontal="left" vertical="center"/>
    </xf>
    <xf borderId="36" fillId="0" fontId="8" numFmtId="0" xfId="0" applyAlignment="1" applyBorder="1" applyFont="1">
      <alignment horizontal="center" shrinkToFit="0" vertical="center" wrapText="1"/>
    </xf>
    <xf borderId="119" fillId="0" fontId="2" numFmtId="0" xfId="0" applyBorder="1" applyFont="1"/>
    <xf borderId="120" fillId="0" fontId="8" numFmtId="0" xfId="0" applyAlignment="1" applyBorder="1" applyFont="1">
      <alignment horizontal="center" shrinkToFit="0" vertical="center" wrapText="1"/>
    </xf>
    <xf borderId="121" fillId="0" fontId="51" numFmtId="0" xfId="0" applyBorder="1" applyFont="1"/>
    <xf borderId="122" fillId="0" fontId="2" numFmtId="0" xfId="0" applyBorder="1" applyFont="1"/>
    <xf borderId="123" fillId="0" fontId="1" numFmtId="0" xfId="0" applyAlignment="1" applyBorder="1" applyFont="1">
      <alignment horizontal="left" shrinkToFit="0" vertical="center" wrapText="1"/>
    </xf>
    <xf borderId="124" fillId="0" fontId="2" numFmtId="0" xfId="0" applyBorder="1" applyFont="1"/>
    <xf borderId="123" fillId="0" fontId="1" numFmtId="0" xfId="0" applyAlignment="1" applyBorder="1" applyFont="1">
      <alignment horizontal="center" shrinkToFit="0" vertical="center" wrapText="1"/>
    </xf>
    <xf borderId="125" fillId="0" fontId="2" numFmtId="0" xfId="0" applyBorder="1" applyFont="1"/>
    <xf borderId="0" fillId="0" fontId="1" numFmtId="0" xfId="0" applyAlignment="1" applyFont="1">
      <alignment vertical="center"/>
    </xf>
    <xf borderId="1" fillId="0" fontId="53" numFmtId="0" xfId="0" applyAlignment="1" applyBorder="1" applyFont="1">
      <alignment horizontal="left" shrinkToFit="0" vertical="center" wrapText="1"/>
    </xf>
    <xf borderId="6" fillId="0" fontId="51" numFmtId="0" xfId="0" applyBorder="1" applyFont="1"/>
    <xf borderId="6" fillId="0" fontId="53" numFmtId="0" xfId="0" applyAlignment="1" applyBorder="1" applyFont="1">
      <alignment horizontal="left" shrinkToFit="0" vertical="center" wrapText="1"/>
    </xf>
    <xf borderId="6" fillId="0" fontId="53" numFmtId="0" xfId="0" applyAlignment="1" applyBorder="1" applyFont="1">
      <alignment horizontal="center" shrinkToFit="0" vertical="center" wrapText="1"/>
    </xf>
    <xf borderId="10" fillId="0" fontId="51" numFmtId="0" xfId="0" applyBorder="1" applyFont="1"/>
    <xf borderId="10" fillId="0" fontId="54" numFmtId="0" xfId="0" applyAlignment="1" applyBorder="1" applyFont="1">
      <alignment shrinkToFit="0" vertical="top" wrapText="1"/>
    </xf>
    <xf borderId="102" fillId="0" fontId="55" numFmtId="0" xfId="0" applyAlignment="1" applyBorder="1" applyFont="1">
      <alignment horizontal="left" readingOrder="1" shrinkToFit="0" vertical="center" wrapText="1"/>
    </xf>
    <xf borderId="0" fillId="0" fontId="56" numFmtId="0" xfId="0" applyFont="1"/>
  </cellXfs>
  <cellStyles count="1">
    <cellStyle xfId="0" name="Normal" builtinId="0"/>
  </cellStyles>
  <dxfs count="12">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66"/>
          <bgColor rgb="FFFFFF66"/>
        </patternFill>
      </fill>
      <border/>
    </dxf>
    <dxf>
      <font/>
      <fill>
        <patternFill patternType="solid">
          <fgColor rgb="FF00B050"/>
          <bgColor rgb="FF00B050"/>
        </patternFill>
      </fill>
      <border/>
    </dxf>
    <dxf>
      <font/>
      <fill>
        <patternFill patternType="solid">
          <fgColor rgb="FF92D050"/>
          <bgColor rgb="FF92D050"/>
        </patternFill>
      </fill>
      <border/>
    </dxf>
    <dxf>
      <font>
        <color rgb="FF9C0006"/>
      </font>
      <fill>
        <patternFill patternType="solid">
          <fgColor rgb="FFFFC7CE"/>
          <bgColor rgb="FFFFC7CE"/>
        </patternFill>
      </fill>
      <border/>
    </dxf>
    <dxf>
      <font/>
      <fill>
        <patternFill patternType="solid">
          <fgColor rgb="FFC00000"/>
          <bgColor rgb="FFC00000"/>
        </patternFill>
      </fill>
      <border/>
    </dxf>
    <dxf>
      <font/>
      <fill>
        <patternFill patternType="solid">
          <fgColor rgb="FFE36C09"/>
          <bgColor rgb="FFE36C09"/>
        </patternFill>
      </fill>
      <border/>
    </dxf>
    <dxf>
      <font/>
      <fill>
        <patternFill patternType="solid">
          <fgColor rgb="FFFFFF00"/>
          <bgColor rgb="FFFFFF00"/>
        </patternFill>
      </fill>
      <border/>
    </dxf>
    <dxf>
      <font/>
      <fill>
        <patternFill patternType="none"/>
      </fill>
      <border/>
    </dxf>
    <dxf>
      <font/>
      <fill>
        <patternFill patternType="solid">
          <fgColor theme="4"/>
          <bgColor theme="4"/>
        </patternFill>
      </fill>
      <border/>
    </dxf>
    <dxf>
      <font/>
      <fill>
        <patternFill patternType="solid">
          <fgColor rgb="FFDBE5F1"/>
          <bgColor rgb="FFDBE5F1"/>
        </patternFill>
      </fill>
      <border/>
    </dxf>
  </dxfs>
  <tableStyles count="1">
    <tableStyle count="3" pivot="0" name="Tabla Impacto-style">
      <tableStyleElement dxfId="10" type="headerRow"/>
      <tableStyleElement dxfId="11" type="firstRowStripe"/>
      <tableStyleElement dxfId="11"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externalLink" Target="externalLinks/externalLink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1543050</xdr:colOff>
      <xdr:row>0</xdr:row>
      <xdr:rowOff>0</xdr:rowOff>
    </xdr:from>
    <xdr:ext cx="1781175" cy="10191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20-%20701575/Downloads/pe_f_055_mapa_riesgos_gestion_FORMULAS%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Mapa final"/>
      <sheetName val="Intructivo"/>
      <sheetName val="Matriz Calor Inherente"/>
      <sheetName val="Matriz Calor Residual"/>
      <sheetName val="Tabla probabilidad"/>
      <sheetName val="Tabla Impacto"/>
      <sheetName val="Tabla Valoración controles"/>
      <sheetName val="CONTROL DE CAMBIOS"/>
      <sheetName val="Opciones Tratamiento"/>
      <sheetName val="Hoja1"/>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ref="B209:C219" displayName="Table_1" name="Table_1" id="1">
  <tableColumns count="2">
    <tableColumn name="Criterios" id="1"/>
    <tableColumn name="Subcriterios" id="2"/>
  </tableColumns>
  <tableStyleInfo name="Tabla Impacto-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3"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060"/>
    <pageSetUpPr/>
  </sheetPr>
  <sheetViews>
    <sheetView showGridLines="0" workbookViewId="0"/>
  </sheetViews>
  <sheetFormatPr customHeight="1" defaultColWidth="12.63" defaultRowHeight="15.0"/>
  <cols>
    <col customWidth="1" min="1" max="1" width="3.5"/>
    <col customWidth="1" min="2" max="2" width="20.63"/>
    <col customWidth="1" min="3" max="5" width="26.38"/>
    <col customWidth="1" min="6" max="6" width="16.63"/>
    <col customWidth="1" min="7" max="7" width="15.63"/>
    <col customWidth="1" min="8" max="8" width="14.5"/>
    <col customWidth="1" min="9" max="9" width="6.5"/>
    <col customWidth="1" min="10" max="10" width="23.88"/>
    <col customWidth="1" min="11" max="11" width="26.75"/>
    <col customWidth="1" min="12" max="12" width="15.38"/>
    <col customWidth="1" min="13" max="13" width="5.5"/>
    <col customWidth="1" min="14" max="14" width="18.88"/>
    <col customWidth="1" min="15" max="15" width="5.13"/>
    <col customWidth="1" min="16" max="16" width="103.38"/>
    <col customWidth="1" min="17" max="17" width="13.25"/>
    <col customWidth="1" min="18" max="18" width="6.0"/>
    <col customWidth="1" min="19" max="19" width="4.38"/>
    <col customWidth="1" min="20" max="20" width="4.88"/>
    <col customWidth="1" min="21" max="21" width="6.25"/>
    <col customWidth="1" min="22" max="22" width="5.88"/>
    <col customWidth="1" min="23" max="23" width="6.63"/>
    <col customWidth="1" min="24" max="24" width="6.38"/>
    <col customWidth="1" min="25" max="25" width="7.63"/>
    <col customWidth="1" min="26" max="26" width="6.63"/>
    <col customWidth="1" min="27" max="27" width="8.13"/>
    <col customWidth="1" min="28" max="28" width="6.75"/>
    <col customWidth="1" min="29" max="30" width="7.38"/>
    <col customWidth="1" min="31" max="31" width="8.38"/>
    <col customWidth="1" min="32" max="32" width="20.13"/>
    <col customWidth="1" min="33" max="33" width="16.5"/>
    <col customWidth="1" min="34" max="34" width="19.88"/>
    <col customWidth="1" min="35" max="35" width="17.88"/>
    <col customWidth="1" min="36" max="36" width="16.25"/>
    <col customWidth="1" min="37" max="37" width="18.38"/>
  </cols>
  <sheetData>
    <row r="1" ht="16.5" customHeight="1">
      <c r="A1" s="1"/>
      <c r="B1" s="2"/>
      <c r="C1" s="2"/>
      <c r="D1" s="3"/>
      <c r="E1" s="4" t="s">
        <v>0</v>
      </c>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6"/>
    </row>
    <row r="2" ht="16.5" customHeight="1">
      <c r="A2" s="7"/>
      <c r="D2" s="8"/>
      <c r="E2" s="9" t="s">
        <v>1</v>
      </c>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3"/>
    </row>
    <row r="3" ht="16.5" customHeight="1">
      <c r="A3" s="7"/>
      <c r="D3" s="8"/>
      <c r="E3" s="10" t="s">
        <v>2</v>
      </c>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2"/>
    </row>
    <row r="4" ht="16.5" customHeight="1">
      <c r="A4" s="7"/>
      <c r="D4" s="8"/>
      <c r="E4" s="13" t="s">
        <v>3</v>
      </c>
      <c r="F4" s="2"/>
      <c r="G4" s="2"/>
      <c r="H4" s="2"/>
      <c r="I4" s="2"/>
      <c r="J4" s="2"/>
      <c r="K4" s="2"/>
      <c r="L4" s="2"/>
      <c r="M4" s="2"/>
      <c r="N4" s="13" t="s">
        <v>4</v>
      </c>
      <c r="O4" s="2"/>
      <c r="P4" s="2"/>
      <c r="Q4" s="2"/>
      <c r="R4" s="2"/>
      <c r="S4" s="2"/>
      <c r="T4" s="2"/>
      <c r="U4" s="2"/>
      <c r="V4" s="2"/>
      <c r="W4" s="2"/>
      <c r="X4" s="3"/>
      <c r="Y4" s="14" t="s">
        <v>5</v>
      </c>
      <c r="Z4" s="2"/>
      <c r="AA4" s="2"/>
      <c r="AB4" s="2"/>
      <c r="AC4" s="2"/>
      <c r="AD4" s="2"/>
      <c r="AE4" s="2"/>
      <c r="AF4" s="2"/>
      <c r="AG4" s="3"/>
      <c r="AH4" s="13" t="s">
        <v>6</v>
      </c>
      <c r="AI4" s="2"/>
      <c r="AJ4" s="2"/>
      <c r="AK4" s="3"/>
    </row>
    <row r="5" ht="16.5" customHeight="1">
      <c r="A5" s="15"/>
      <c r="B5" s="11"/>
      <c r="C5" s="11"/>
      <c r="D5" s="12"/>
      <c r="E5" s="16">
        <v>45782.0</v>
      </c>
      <c r="F5" s="11"/>
      <c r="G5" s="11"/>
      <c r="H5" s="11"/>
      <c r="I5" s="11"/>
      <c r="J5" s="11"/>
      <c r="K5" s="11"/>
      <c r="L5" s="11"/>
      <c r="M5" s="11"/>
      <c r="N5" s="17" t="s">
        <v>7</v>
      </c>
      <c r="O5" s="11"/>
      <c r="P5" s="11"/>
      <c r="Q5" s="11"/>
      <c r="R5" s="11"/>
      <c r="S5" s="11"/>
      <c r="T5" s="11"/>
      <c r="U5" s="11"/>
      <c r="V5" s="11"/>
      <c r="W5" s="11"/>
      <c r="X5" s="12"/>
      <c r="Y5" s="18" t="s">
        <v>8</v>
      </c>
      <c r="Z5" s="11"/>
      <c r="AA5" s="11"/>
      <c r="AB5" s="11"/>
      <c r="AC5" s="11"/>
      <c r="AD5" s="11"/>
      <c r="AE5" s="11"/>
      <c r="AF5" s="11"/>
      <c r="AG5" s="12"/>
      <c r="AH5" s="19" t="s">
        <v>9</v>
      </c>
      <c r="AI5" s="11"/>
      <c r="AJ5" s="11"/>
      <c r="AK5" s="12"/>
    </row>
    <row r="6" ht="16.5" customHeight="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1"/>
      <c r="AE6" s="20"/>
      <c r="AF6" s="20"/>
      <c r="AG6" s="20"/>
      <c r="AH6" s="20"/>
      <c r="AI6" s="20"/>
      <c r="AJ6" s="20"/>
      <c r="AK6" s="20"/>
    </row>
    <row r="7" ht="16.5" customHeight="1">
      <c r="A7" s="22" t="s">
        <v>10</v>
      </c>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4"/>
    </row>
    <row r="8" ht="16.5" customHeight="1">
      <c r="A8" s="2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7"/>
    </row>
    <row r="9" ht="16.5" customHeight="1">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row>
    <row r="10" ht="16.5" customHeight="1">
      <c r="A10" s="29" t="s">
        <v>11</v>
      </c>
      <c r="B10" s="30"/>
      <c r="C10" s="31" t="s">
        <v>12</v>
      </c>
      <c r="D10" s="32"/>
      <c r="E10" s="32"/>
      <c r="F10" s="32"/>
      <c r="G10" s="32"/>
      <c r="H10" s="32"/>
      <c r="I10" s="32"/>
      <c r="J10" s="32"/>
      <c r="K10" s="32"/>
      <c r="L10" s="32"/>
      <c r="M10" s="32"/>
      <c r="N10" s="33"/>
      <c r="O10" s="34"/>
      <c r="P10" s="35"/>
      <c r="Q10" s="36"/>
      <c r="R10" s="28"/>
      <c r="S10" s="28"/>
      <c r="T10" s="28"/>
      <c r="U10" s="28"/>
      <c r="V10" s="28"/>
      <c r="W10" s="28"/>
      <c r="X10" s="28"/>
      <c r="Y10" s="28"/>
      <c r="Z10" s="28"/>
      <c r="AA10" s="28"/>
      <c r="AB10" s="28"/>
      <c r="AC10" s="28"/>
      <c r="AD10" s="37"/>
      <c r="AE10" s="28"/>
      <c r="AF10" s="28"/>
      <c r="AG10" s="28"/>
      <c r="AH10" s="28"/>
      <c r="AI10" s="28"/>
      <c r="AJ10" s="28"/>
      <c r="AK10" s="28"/>
    </row>
    <row r="11" ht="16.5" customHeight="1">
      <c r="A11" s="29" t="s">
        <v>13</v>
      </c>
      <c r="B11" s="30"/>
      <c r="C11" s="38" t="s">
        <v>14</v>
      </c>
      <c r="D11" s="32"/>
      <c r="E11" s="32"/>
      <c r="F11" s="32"/>
      <c r="G11" s="32"/>
      <c r="H11" s="32"/>
      <c r="I11" s="32"/>
      <c r="J11" s="32"/>
      <c r="K11" s="32"/>
      <c r="L11" s="32"/>
      <c r="M11" s="32"/>
      <c r="N11" s="33"/>
      <c r="O11" s="28"/>
      <c r="P11" s="28"/>
      <c r="Q11" s="28"/>
      <c r="R11" s="28"/>
      <c r="S11" s="28"/>
      <c r="T11" s="28"/>
      <c r="U11" s="28"/>
      <c r="V11" s="28"/>
      <c r="W11" s="28"/>
      <c r="X11" s="28"/>
      <c r="Y11" s="28"/>
      <c r="Z11" s="28"/>
      <c r="AA11" s="28"/>
      <c r="AB11" s="28"/>
      <c r="AC11" s="28"/>
      <c r="AE11" s="28"/>
      <c r="AF11" s="28"/>
      <c r="AG11" s="28"/>
      <c r="AH11" s="28"/>
      <c r="AI11" s="28"/>
      <c r="AJ11" s="28"/>
      <c r="AK11" s="28"/>
    </row>
    <row r="12" ht="16.5" customHeight="1">
      <c r="A12" s="29" t="s">
        <v>15</v>
      </c>
      <c r="B12" s="30"/>
      <c r="C12" s="38" t="s">
        <v>16</v>
      </c>
      <c r="D12" s="32"/>
      <c r="E12" s="32"/>
      <c r="F12" s="32"/>
      <c r="G12" s="32"/>
      <c r="H12" s="32"/>
      <c r="I12" s="32"/>
      <c r="J12" s="32"/>
      <c r="K12" s="32"/>
      <c r="L12" s="32"/>
      <c r="M12" s="32"/>
      <c r="N12" s="33"/>
      <c r="O12" s="28"/>
      <c r="P12" s="28"/>
      <c r="Q12" s="28"/>
      <c r="R12" s="28"/>
      <c r="S12" s="28"/>
      <c r="T12" s="28"/>
      <c r="U12" s="28"/>
      <c r="V12" s="28"/>
      <c r="W12" s="28"/>
      <c r="X12" s="28"/>
      <c r="Y12" s="28"/>
      <c r="Z12" s="28"/>
      <c r="AA12" s="28"/>
      <c r="AB12" s="28"/>
      <c r="AC12" s="28"/>
      <c r="AE12" s="28"/>
      <c r="AF12" s="28"/>
      <c r="AG12" s="28"/>
      <c r="AH12" s="28"/>
      <c r="AI12" s="28"/>
      <c r="AJ12" s="28"/>
      <c r="AK12" s="28"/>
    </row>
    <row r="13" ht="16.5" customHeight="1">
      <c r="A13" s="39" t="s">
        <v>17</v>
      </c>
      <c r="B13" s="40"/>
      <c r="C13" s="40"/>
      <c r="D13" s="40"/>
      <c r="E13" s="40"/>
      <c r="F13" s="40"/>
      <c r="G13" s="30"/>
      <c r="H13" s="39" t="s">
        <v>18</v>
      </c>
      <c r="I13" s="40"/>
      <c r="J13" s="40"/>
      <c r="K13" s="40"/>
      <c r="L13" s="40"/>
      <c r="M13" s="40"/>
      <c r="N13" s="30"/>
      <c r="O13" s="39" t="s">
        <v>19</v>
      </c>
      <c r="P13" s="40"/>
      <c r="Q13" s="40"/>
      <c r="R13" s="40"/>
      <c r="S13" s="40"/>
      <c r="T13" s="40"/>
      <c r="U13" s="40"/>
      <c r="V13" s="40"/>
      <c r="W13" s="30"/>
      <c r="X13" s="39" t="s">
        <v>20</v>
      </c>
      <c r="Y13" s="40"/>
      <c r="Z13" s="40"/>
      <c r="AA13" s="40"/>
      <c r="AB13" s="40"/>
      <c r="AC13" s="40"/>
      <c r="AD13" s="40"/>
      <c r="AE13" s="30"/>
      <c r="AF13" s="39" t="s">
        <v>21</v>
      </c>
      <c r="AG13" s="40"/>
      <c r="AH13" s="40"/>
      <c r="AI13" s="40"/>
      <c r="AJ13" s="40"/>
      <c r="AK13" s="30"/>
    </row>
    <row r="14" ht="16.5" customHeight="1">
      <c r="A14" s="41" t="s">
        <v>22</v>
      </c>
      <c r="B14" s="42" t="s">
        <v>23</v>
      </c>
      <c r="C14" s="43" t="s">
        <v>24</v>
      </c>
      <c r="D14" s="43" t="s">
        <v>25</v>
      </c>
      <c r="E14" s="42" t="s">
        <v>26</v>
      </c>
      <c r="F14" s="43" t="s">
        <v>27</v>
      </c>
      <c r="G14" s="43" t="s">
        <v>28</v>
      </c>
      <c r="H14" s="43" t="s">
        <v>29</v>
      </c>
      <c r="I14" s="42" t="s">
        <v>30</v>
      </c>
      <c r="J14" s="43" t="s">
        <v>31</v>
      </c>
      <c r="K14" s="43" t="s">
        <v>32</v>
      </c>
      <c r="L14" s="43" t="s">
        <v>33</v>
      </c>
      <c r="M14" s="42" t="s">
        <v>30</v>
      </c>
      <c r="N14" s="43" t="s">
        <v>34</v>
      </c>
      <c r="O14" s="44" t="s">
        <v>35</v>
      </c>
      <c r="P14" s="43" t="s">
        <v>36</v>
      </c>
      <c r="Q14" s="43" t="s">
        <v>37</v>
      </c>
      <c r="R14" s="45" t="s">
        <v>38</v>
      </c>
      <c r="S14" s="40"/>
      <c r="T14" s="40"/>
      <c r="U14" s="40"/>
      <c r="V14" s="40"/>
      <c r="W14" s="30"/>
      <c r="X14" s="44" t="s">
        <v>39</v>
      </c>
      <c r="Y14" s="44" t="s">
        <v>40</v>
      </c>
      <c r="Z14" s="44" t="s">
        <v>30</v>
      </c>
      <c r="AA14" s="44" t="s">
        <v>41</v>
      </c>
      <c r="AB14" s="44" t="s">
        <v>30</v>
      </c>
      <c r="AC14" s="44" t="s">
        <v>42</v>
      </c>
      <c r="AD14" s="44" t="s">
        <v>43</v>
      </c>
      <c r="AE14" s="44" t="s">
        <v>44</v>
      </c>
      <c r="AF14" s="43" t="s">
        <v>21</v>
      </c>
      <c r="AG14" s="43" t="s">
        <v>45</v>
      </c>
      <c r="AH14" s="43" t="s">
        <v>46</v>
      </c>
      <c r="AI14" s="43" t="s">
        <v>47</v>
      </c>
      <c r="AJ14" s="43" t="s">
        <v>48</v>
      </c>
      <c r="AK14" s="43" t="s">
        <v>49</v>
      </c>
    </row>
    <row r="15" ht="16.5" customHeight="1">
      <c r="A15" s="46"/>
      <c r="B15" s="46"/>
      <c r="C15" s="46"/>
      <c r="D15" s="46"/>
      <c r="E15" s="46"/>
      <c r="F15" s="46"/>
      <c r="G15" s="46"/>
      <c r="H15" s="46"/>
      <c r="I15" s="46"/>
      <c r="J15" s="46"/>
      <c r="K15" s="46"/>
      <c r="L15" s="46"/>
      <c r="M15" s="46"/>
      <c r="N15" s="46"/>
      <c r="O15" s="46"/>
      <c r="P15" s="46"/>
      <c r="Q15" s="46"/>
      <c r="R15" s="47" t="s">
        <v>50</v>
      </c>
      <c r="S15" s="47" t="s">
        <v>51</v>
      </c>
      <c r="T15" s="47" t="s">
        <v>52</v>
      </c>
      <c r="U15" s="47" t="s">
        <v>53</v>
      </c>
      <c r="V15" s="47" t="s">
        <v>54</v>
      </c>
      <c r="W15" s="47" t="s">
        <v>55</v>
      </c>
      <c r="X15" s="46"/>
      <c r="Y15" s="46"/>
      <c r="Z15" s="46"/>
      <c r="AA15" s="46"/>
      <c r="AB15" s="46"/>
      <c r="AC15" s="46"/>
      <c r="AD15" s="46"/>
      <c r="AE15" s="46"/>
      <c r="AF15" s="46"/>
      <c r="AG15" s="46"/>
      <c r="AH15" s="46"/>
      <c r="AI15" s="46"/>
      <c r="AJ15" s="46"/>
      <c r="AK15" s="46"/>
    </row>
    <row r="16" ht="16.5" customHeight="1">
      <c r="A16" s="48">
        <v>1.0</v>
      </c>
      <c r="B16" s="49" t="s">
        <v>56</v>
      </c>
      <c r="C16" s="49" t="s">
        <v>57</v>
      </c>
      <c r="D16" s="49" t="s">
        <v>58</v>
      </c>
      <c r="E16" s="50" t="s">
        <v>59</v>
      </c>
      <c r="F16" s="49" t="s">
        <v>60</v>
      </c>
      <c r="G16" s="48">
        <v>3.0</v>
      </c>
      <c r="H16" s="51" t="str">
        <f>IF(G16&lt;=0,"",IF(G16&lt;=2,"Muy Baja",IF(G16&lt;=24,"Baja",IF(G16&lt;=500,"Media",IF(G16&lt;=5000,"Alta","Muy Alta")))))</f>
        <v>Baja</v>
      </c>
      <c r="I16" s="52">
        <f>IF(H16="","",IF(H16="Muy Baja",0.2,IF(H16="Baja",0.4,IF(H16="Media",0.6,IF(H16="Alta",0.8,IF(H16="Muy Alta",1,))))))</f>
        <v>0.4</v>
      </c>
      <c r="J16" s="52" t="s">
        <v>61</v>
      </c>
      <c r="K16" s="52" t="str">
        <f>IF(NOT(ISERROR(MATCH(J16,'[1]Tabla Impacto'!$B$221:$B$223,0))),'[1]Tabla Impacto'!$F$223&amp;"Por favor no seleccionar los criterios de impacto(Afectación Económica o presupuestal y Pérdida Reputacional)",J16)</f>
        <v>     Afectación menor a 10 SMLMV .</v>
      </c>
      <c r="L16" s="51" t="str">
        <f>IF(OR(K16='[1]Tabla Impacto'!$C$11,K16='[1]Tabla Impacto'!$D$11),"Leve",IF(OR(K16='[1]Tabla Impacto'!$C$12,K16='[1]Tabla Impacto'!$D$12),"Menor",IF(OR(K16='[1]Tabla Impacto'!$C$13,K16='[1]Tabla Impacto'!$D$13),"Moderado",IF(OR(K16='[1]Tabla Impacto'!$C$14,K16='[1]Tabla Impacto'!$D$14),"Mayor",IF(OR(K16='[1]Tabla Impacto'!$C$15,K16='[1]Tabla Impacto'!$D$15),"Catastrófico","")))))</f>
        <v>#REF!</v>
      </c>
      <c r="M16" s="52" t="str">
        <f>IF(L16="","",IF(L16="Leve",0.2,IF(L16="Menor",0.4,IF(L16="Moderado",0.6,IF(L16="Mayor",0.8,IF(L16="Catastrófico",1,))))))</f>
        <v>#REF!</v>
      </c>
      <c r="N16" s="53"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#REF!</v>
      </c>
      <c r="O16" s="54">
        <v>1.0</v>
      </c>
      <c r="P16" s="55" t="s">
        <v>62</v>
      </c>
      <c r="Q16" s="54" t="str">
        <f t="shared" ref="Q16:Q43" si="1">IF(OR(R16="Preventivo",R16="Detectivo"),"Probabilidad",IF(R16="Correctivo","Impacto",""))</f>
        <v>Probabilidad</v>
      </c>
      <c r="R16" s="56" t="s">
        <v>63</v>
      </c>
      <c r="S16" s="56"/>
      <c r="T16" s="57" t="str">
        <f t="shared" ref="T16:T23" si="2">IF(AND(R16="Preventivo",S16="Automático"),"50%",IF(AND(R16="Preventivo",S16="Manual"),"40%",IF(AND(R16="Detectivo",S16="Automático"),"40%",IF(AND(R16="Detectivo",S16="Manual"),"30%",IF(AND(R16="Correctivo",S16="Automático"),"35%",IF(AND(R16="Correctivo",S16="Manual"),"25%",""))))))</f>
        <v/>
      </c>
      <c r="U16" s="58" t="s">
        <v>64</v>
      </c>
      <c r="V16" s="58" t="s">
        <v>65</v>
      </c>
      <c r="W16" s="58" t="s">
        <v>66</v>
      </c>
      <c r="X16" s="59">
        <f>IFERROR(IF(Q16="Probabilidad",(I16-(+I16*T16)),IF(Q16="Impacto",I16,"")),"")</f>
        <v>0.4</v>
      </c>
      <c r="Y16" s="60" t="str">
        <f t="shared" ref="Y16:Y45" si="3">IFERROR(IF(X16="","",IF(X16&lt;=0.2,"Muy Baja",IF(X16&lt;=0.4,"Baja",IF(X16&lt;=0.6,"Media",IF(X16&lt;=0.8,"Alta","Muy Alta"))))),"")</f>
        <v>Baja</v>
      </c>
      <c r="Z16" s="57">
        <f t="shared" ref="Z16:Z45" si="4">+X16</f>
        <v>0.4</v>
      </c>
      <c r="AA16" s="60" t="str">
        <f t="shared" ref="AA16:AA45" si="5">IFERROR(IF(AB16="","",IF(AB16&lt;=0.2,"Leve",IF(AB16&lt;=0.4,"Menor",IF(AB16&lt;=0.6,"Moderado",IF(AB16&lt;=0.8,"Mayor","Catastrófico"))))),"")</f>
        <v/>
      </c>
      <c r="AB16" s="57" t="str">
        <f>IFERROR(IF(Q16="Impacto",(M16-(+M16*T16)),IF(Q16="Probabilidad",M16,"")),"")</f>
        <v/>
      </c>
      <c r="AC16" s="61" t="str">
        <f t="shared" ref="AC16:AC45" si="6">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62" t="b">
        <f>IFERROR(IF(OR(AND(AC16="Bajo",AC17="Bajo",AC18="Bajo"),AND(AC16="Bajo",AC17="Bajo",AC18=""),AND(AC16="Bajo",AC17="",AC18="")),"Bajo",IF(OR(AND(AC16="Bajo",AC17="Bajo",AC18="Moderado"),AND(AC16="Bajo",AC17="Moderado",AC18="Moderado"),AND(AC16="Moderado",AC17="Moderado",AC18="Moderado"),AND(AC16="Bajo",AC17="Moderado",AC18=""),AND(AC16="Moderado",AC17="Bajo",AC18=""),AND(AC16="Moderado",AC17="Moderado",AC18=""),AND(AC16="Moderado",AC17="",AC18="")),"Moderado",IF(OR(AND(AC16="Bajo",AC17="Bajo",AC18="Alto"),AND(AC16="Bajo",AC17="Moderado",AC18="Alto"),AND(AC16="Moderado",AC17="Bajo",AC18="Alto"),AND(AC16="Moderado",AC17="Alto",AC18="Bajo"),AND(AC16="Moderado",AC17="Moderado",AC18="Alto"),AND(AC16="Alto",AC17="Bajo",AC18="Bajo"),AND(AC16="Alto",AC17="Moderado",AC18="Bajo"),AND(AC16="Alto",AC17="Moderado",AC18="Moderado"),AND(AC16="Alto",AC17="Alto",AC18="Bajo"),AND(AC16="Alto",AC17="Alto",AC18="Moderado"),AND(AC16="Alto",AC17="Alto",AC18="Alto"),AND(AC16="Alto",AC17="Bajo",AC18=""),AND(AC16="Alto",AC17="Moderado",AC18=""),AND(AC16="Alto",AC17="Alto",AC18=""),AND(AC16="Bajo",AC17="Alto",AC18=""),AND(AC16="Moderado",AC17="Alto",AC18=""),AND(AC16="Alto",AC17="",AC18="")),"Alto",IF(OR(AND(AC16="Bajo",AC17="Bajo",AC18="Extremo"),AND(AC16="Bajo",AC17="Moderado",AC18="Extremo"),AND(AC16="Bajo",AC17="Alto",AC18="Extremo"),AND(AC16="Moderado",AC17="Bajo",AC18="Extremo"),AND(AC16="Moderado",AC17="Alto",AC18="Extremo"),AND(AC16="Moderado",AC17="Moderado",AC18="Extremo"),AND(AC16="Alto",AC17="Bajo",AC18="Extremo"),AND(AC16="Alto",AC17="Moderado",AC18="Extremo"),AND(AC16="Alto",AC17="Alto",AC18="Extremo"),AND(AC16="Extremo",AC17="Bajo",AC18="Bajo"),AND(AC16="Extremo",AC17="Bajo",AC18="Moderado"),AND(AC16="Extremo",AC17="Bajo",AC18="Alto"),AND(AC16="Extremo",AC17="Moderado",AC18="Bajo"),AND(AC16="Extremo",AC17="Moderado",AC18="Moderado"),AND(AC16="Extremo",AC17="Moderado",AC18="Alto"),AND(AC16="Extremo",AC17="Alto",AC18="Bajo"),AND(AC16="Extremo",AC17="Alto",AC18="Moderado"),AND(AC16="Extremo",AC17="Alto",AC18="Alto"),AND(AC16="Extremo",AC17="Extremo",AC18="Bajo"),AND(AC16="Extremo",AC17="Extremo",AC18="Moderado"),AND(AC16="Extremo",AC17="Extremo",AC18="Alto"),AND(AC16="Extremo",AC17="Extremo",AC18="Extremo"),AND(AC16="Extremo",AC17="Bajo",AC18=""),AND(AC16="Extremo",AC17="Moderado",AC18=""),AND(AC16="Extremo",AC17="Alto",AC18=""),AND(AC16="Extremo",AC17="",AC18="")),"Extremo")))),"")</f>
        <v>0</v>
      </c>
      <c r="AE16" s="63" t="s">
        <v>67</v>
      </c>
      <c r="AF16" s="64"/>
      <c r="AG16" s="64"/>
      <c r="AH16" s="65"/>
      <c r="AI16" s="65"/>
      <c r="AJ16" s="64"/>
      <c r="AK16" s="54"/>
    </row>
    <row r="17" ht="16.5" customHeight="1">
      <c r="A17" s="66"/>
      <c r="B17" s="66"/>
      <c r="C17" s="66"/>
      <c r="D17" s="66"/>
      <c r="E17" s="66"/>
      <c r="F17" s="66"/>
      <c r="G17" s="66"/>
      <c r="H17" s="66"/>
      <c r="I17" s="66"/>
      <c r="J17" s="66"/>
      <c r="K17" s="66"/>
      <c r="L17" s="66"/>
      <c r="M17" s="66"/>
      <c r="N17" s="66"/>
      <c r="O17" s="54">
        <v>2.0</v>
      </c>
      <c r="P17" s="55" t="s">
        <v>68</v>
      </c>
      <c r="Q17" s="54" t="str">
        <f t="shared" si="1"/>
        <v/>
      </c>
      <c r="R17" s="56"/>
      <c r="S17" s="56"/>
      <c r="T17" s="57" t="str">
        <f t="shared" si="2"/>
        <v/>
      </c>
      <c r="U17" s="58"/>
      <c r="V17" s="58"/>
      <c r="W17" s="58"/>
      <c r="X17" s="59" t="str">
        <f>IFERROR(IF(AND(Q16="Probabilidad",Q17="Probabilidad"),(Z16-(+Z16*T17)),IF(Q17="Probabilidad",(I16-(+I16*T17)),IF(Q17="Impacto",Z16,""))),"")</f>
        <v/>
      </c>
      <c r="Y17" s="60" t="str">
        <f t="shared" si="3"/>
        <v/>
      </c>
      <c r="Z17" s="57" t="str">
        <f t="shared" si="4"/>
        <v/>
      </c>
      <c r="AA17" s="60" t="str">
        <f t="shared" si="5"/>
        <v/>
      </c>
      <c r="AB17" s="57" t="str">
        <f>IFERROR(IF(AND(Q16="Impacto",Q17="Impacto"),(AB16-(+AB16*T17)),IF(Q17="Impacto",($M$16-(+$M$16*T17)),IF(Q17="Probabilidad",AB16,""))),"")</f>
        <v/>
      </c>
      <c r="AC17" s="61" t="str">
        <f t="shared" si="6"/>
        <v/>
      </c>
      <c r="AD17" s="67"/>
      <c r="AE17" s="66"/>
      <c r="AF17" s="64"/>
      <c r="AG17" s="64"/>
      <c r="AH17" s="65"/>
      <c r="AI17" s="65"/>
      <c r="AJ17" s="64"/>
      <c r="AK17" s="54"/>
    </row>
    <row r="18" ht="16.5" customHeight="1">
      <c r="A18" s="46"/>
      <c r="B18" s="46"/>
      <c r="C18" s="46"/>
      <c r="D18" s="46"/>
      <c r="E18" s="46"/>
      <c r="F18" s="46"/>
      <c r="G18" s="46"/>
      <c r="H18" s="46"/>
      <c r="I18" s="46"/>
      <c r="J18" s="46"/>
      <c r="K18" s="46"/>
      <c r="L18" s="46"/>
      <c r="M18" s="46"/>
      <c r="N18" s="46"/>
      <c r="O18" s="54">
        <v>3.0</v>
      </c>
      <c r="P18" s="55"/>
      <c r="Q18" s="54" t="str">
        <f t="shared" si="1"/>
        <v/>
      </c>
      <c r="R18" s="56"/>
      <c r="S18" s="56"/>
      <c r="T18" s="57" t="str">
        <f t="shared" si="2"/>
        <v/>
      </c>
      <c r="U18" s="58"/>
      <c r="V18" s="58"/>
      <c r="W18" s="58"/>
      <c r="X18" s="59" t="str">
        <f>IFERROR(IF(AND(Q17="Probabilidad",Q18="Probabilidad"),(Z17-(+Z17*T18)),IF(AND(Q17="Impacto",Q18="Probabilidad"),(Z16-(+Z16*T18)),IF(Q18="Impacto",Z17,""))),"")</f>
        <v/>
      </c>
      <c r="Y18" s="60" t="str">
        <f t="shared" si="3"/>
        <v/>
      </c>
      <c r="Z18" s="57" t="str">
        <f t="shared" si="4"/>
        <v/>
      </c>
      <c r="AA18" s="60" t="str">
        <f t="shared" si="5"/>
        <v/>
      </c>
      <c r="AB18" s="57" t="str">
        <f>IFERROR(IF(AND(Q17="Impacto",Q18="Impacto"),(AB17-(+AB17*T18)),IF(AND(Q17="Probabilidad",Q18="Impacto"),(AB16-(+AB16*T18)),IF(Q18="Probabilidad",AB17,""))),"")</f>
        <v/>
      </c>
      <c r="AC18" s="61" t="str">
        <f t="shared" si="6"/>
        <v/>
      </c>
      <c r="AD18" s="68"/>
      <c r="AE18" s="46"/>
      <c r="AF18" s="64"/>
      <c r="AG18" s="64"/>
      <c r="AH18" s="65"/>
      <c r="AI18" s="65"/>
      <c r="AJ18" s="64"/>
      <c r="AK18" s="54"/>
    </row>
    <row r="19" ht="18.75" hidden="1" customHeight="1">
      <c r="A19" s="69"/>
      <c r="B19" s="70"/>
      <c r="C19" s="70"/>
      <c r="D19" s="70"/>
      <c r="E19" s="70"/>
      <c r="F19" s="70"/>
      <c r="G19" s="71"/>
      <c r="H19" s="72" t="str">
        <f t="shared" ref="H19:H21" si="7">IF(G19&lt;=0,"",IF(G19&lt;=2,"Muy Baja",IF(G19&lt;=24,"Baja",IF(G19&lt;=500,"Media",IF(G19&lt;=5000,"Alta","Muy Alta")))))</f>
        <v/>
      </c>
      <c r="I19" s="73" t="str">
        <f t="shared" ref="I19:I21" si="8">IF(H19="","",IF(H19="Muy Baja",0.2,IF(H19="Baja",0.4,IF(H19="Media",0.6,IF(H19="Alta",0.8,IF(H19="Muy Alta",1,))))))</f>
        <v/>
      </c>
      <c r="J19" s="73"/>
      <c r="K19" s="73" t="str">
        <f>IF(NOT(ISERROR(MATCH(J19,'Tabla Impacto'!$B$221:$B$223,0))),'Tabla Impacto'!$F$223&amp;"Por favor no seleccionar los criterios de impacto(Afectación Económica o presupuestal y Pérdida Reputacional)",J19)</f>
        <v/>
      </c>
      <c r="L19" s="72" t="str">
        <f>IF(OR(K19='Tabla Impacto'!$C$11,K19='Tabla Impacto'!$D$11),"Leve",IF(OR(K19='Tabla Impacto'!$C$12,K19='Tabla Impacto'!$D$12),"Menor",IF(OR(K19='Tabla Impacto'!$C$13,K19='Tabla Impacto'!$D$13),"Moderado",IF(OR(K19='Tabla Impacto'!$C$14,K19='Tabla Impacto'!$D$14),"Mayor",IF(OR(K19='Tabla Impacto'!$C$15,K19='Tabla Impacto'!$D$15),"Catastrófico","")))))</f>
        <v/>
      </c>
      <c r="M19" s="73" t="str">
        <f t="shared" ref="M19:M21" si="9">IF(L19="","",IF(L19="Leve",0.2,IF(L19="Menor",0.4,IF(L19="Moderado",0.6,IF(L19="Mayor",0.8,IF(L19="Catastrófico",1,))))))</f>
        <v/>
      </c>
      <c r="N19" s="74" t="str">
        <f t="shared" ref="N19:N21" si="10">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
      </c>
      <c r="O19" s="54"/>
      <c r="P19" s="55"/>
      <c r="Q19" s="54" t="str">
        <f t="shared" si="1"/>
        <v/>
      </c>
      <c r="R19" s="56"/>
      <c r="S19" s="56"/>
      <c r="T19" s="57" t="str">
        <f t="shared" si="2"/>
        <v/>
      </c>
      <c r="U19" s="56"/>
      <c r="V19" s="56"/>
      <c r="W19" s="56"/>
      <c r="X19" s="59" t="str">
        <f t="shared" ref="X19:X21" si="11">IFERROR(IF(Q19="Probabilidad",(I19-(+I19*T19)),IF(Q19="Impacto",I19,"")),"")</f>
        <v/>
      </c>
      <c r="Y19" s="60" t="str">
        <f t="shared" si="3"/>
        <v/>
      </c>
      <c r="Z19" s="57" t="str">
        <f t="shared" si="4"/>
        <v/>
      </c>
      <c r="AA19" s="60" t="str">
        <f t="shared" si="5"/>
        <v/>
      </c>
      <c r="AB19" s="57" t="str">
        <f t="shared" ref="AB19:AB21" si="12">IFERROR(IF(Q19="Impacto",(M19-(+M19*T19)),IF(Q19="Probabilidad",M19,"")),"")</f>
        <v/>
      </c>
      <c r="AC19" s="61" t="str">
        <f t="shared" si="6"/>
        <v/>
      </c>
      <c r="AD19" s="75"/>
      <c r="AE19" s="56"/>
      <c r="AF19" s="64"/>
      <c r="AG19" s="64"/>
      <c r="AH19" s="65"/>
      <c r="AI19" s="65"/>
      <c r="AJ19" s="64"/>
      <c r="AK19" s="54"/>
    </row>
    <row r="20" ht="18.75" hidden="1" customHeight="1">
      <c r="A20" s="54"/>
      <c r="B20" s="70"/>
      <c r="C20" s="70"/>
      <c r="D20" s="70"/>
      <c r="E20" s="70"/>
      <c r="F20" s="70"/>
      <c r="G20" s="71"/>
      <c r="H20" s="72" t="str">
        <f t="shared" si="7"/>
        <v/>
      </c>
      <c r="I20" s="73" t="str">
        <f t="shared" si="8"/>
        <v/>
      </c>
      <c r="J20" s="73"/>
      <c r="K20" s="73" t="str">
        <f>IF(NOT(ISERROR(MATCH(J20,'Tabla Impacto'!$B$221:$B$223,0))),'Tabla Impacto'!$F$223&amp;"Por favor no seleccionar los criterios de impacto(Afectación Económica o presupuestal y Pérdida Reputacional)",J20)</f>
        <v/>
      </c>
      <c r="L20" s="72" t="str">
        <f>IF(OR(K20='Tabla Impacto'!$C$11,K20='Tabla Impacto'!$D$11),"Leve",IF(OR(K20='Tabla Impacto'!$C$12,K20='Tabla Impacto'!$D$12),"Menor",IF(OR(K20='Tabla Impacto'!$C$13,K20='Tabla Impacto'!$D$13),"Moderado",IF(OR(K20='Tabla Impacto'!$C$14,K20='Tabla Impacto'!$D$14),"Mayor",IF(OR(K20='Tabla Impacto'!$C$15,K20='Tabla Impacto'!$D$15),"Catastrófico","")))))</f>
        <v/>
      </c>
      <c r="M20" s="73" t="str">
        <f t="shared" si="9"/>
        <v/>
      </c>
      <c r="N20" s="74" t="str">
        <f t="shared" si="10"/>
        <v/>
      </c>
      <c r="O20" s="54"/>
      <c r="P20" s="55"/>
      <c r="Q20" s="54" t="str">
        <f t="shared" si="1"/>
        <v/>
      </c>
      <c r="R20" s="56"/>
      <c r="S20" s="56"/>
      <c r="T20" s="57" t="str">
        <f t="shared" si="2"/>
        <v/>
      </c>
      <c r="U20" s="56"/>
      <c r="V20" s="56"/>
      <c r="W20" s="56"/>
      <c r="X20" s="59" t="str">
        <f t="shared" si="11"/>
        <v/>
      </c>
      <c r="Y20" s="60" t="str">
        <f t="shared" si="3"/>
        <v/>
      </c>
      <c r="Z20" s="57" t="str">
        <f t="shared" si="4"/>
        <v/>
      </c>
      <c r="AA20" s="60" t="str">
        <f t="shared" si="5"/>
        <v/>
      </c>
      <c r="AB20" s="57" t="str">
        <f t="shared" si="12"/>
        <v/>
      </c>
      <c r="AC20" s="61" t="str">
        <f t="shared" si="6"/>
        <v/>
      </c>
      <c r="AD20" s="75"/>
      <c r="AE20" s="56"/>
      <c r="AF20" s="64"/>
      <c r="AG20" s="64"/>
      <c r="AH20" s="65"/>
      <c r="AI20" s="65"/>
      <c r="AJ20" s="64"/>
      <c r="AK20" s="54"/>
    </row>
    <row r="21" ht="16.5" customHeight="1">
      <c r="A21" s="48">
        <v>2.0</v>
      </c>
      <c r="B21" s="49" t="s">
        <v>69</v>
      </c>
      <c r="C21" s="49" t="s">
        <v>70</v>
      </c>
      <c r="D21" s="49" t="s">
        <v>71</v>
      </c>
      <c r="E21" s="50" t="s">
        <v>72</v>
      </c>
      <c r="F21" s="49" t="s">
        <v>73</v>
      </c>
      <c r="G21" s="48">
        <v>365.0</v>
      </c>
      <c r="H21" s="51" t="str">
        <f t="shared" si="7"/>
        <v>Media</v>
      </c>
      <c r="I21" s="52">
        <f t="shared" si="8"/>
        <v>0.6</v>
      </c>
      <c r="J21" s="52" t="s">
        <v>74</v>
      </c>
      <c r="K21" s="52" t="str">
        <f>IF(NOT(ISERROR(MATCH(J21,'[1]Tabla Impacto'!$B$221:$B$223,0))),'[1]Tabla Impacto'!$F$223&amp;"Por favor no seleccionar los criterios de impacto(Afectación Económica o presupuestal y Pérdida Reputacional)",J21)</f>
        <v>     Entre 50 y 100 SMLMV </v>
      </c>
      <c r="L21" s="51" t="str">
        <f>IF(OR(K21='[1]Tabla Impacto'!$C$11,K21='[1]Tabla Impacto'!$D$11),"Leve",IF(OR(K21='[1]Tabla Impacto'!$C$12,K21='[1]Tabla Impacto'!$D$12),"Menor",IF(OR(K21='[1]Tabla Impacto'!$C$13,K21='[1]Tabla Impacto'!$D$13),"Moderado",IF(OR(K21='[1]Tabla Impacto'!$C$14,K21='[1]Tabla Impacto'!$D$14),"Mayor",IF(OR(K21='[1]Tabla Impacto'!$C$15,K21='[1]Tabla Impacto'!$D$15),"Catastrófico","")))))</f>
        <v>#REF!</v>
      </c>
      <c r="M21" s="52" t="str">
        <f t="shared" si="9"/>
        <v>#REF!</v>
      </c>
      <c r="N21" s="53" t="str">
        <f t="shared" si="10"/>
        <v>#REF!</v>
      </c>
      <c r="O21" s="54">
        <v>1.0</v>
      </c>
      <c r="P21" s="76" t="s">
        <v>75</v>
      </c>
      <c r="Q21" s="54" t="str">
        <f t="shared" si="1"/>
        <v/>
      </c>
      <c r="R21" s="56"/>
      <c r="S21" s="56"/>
      <c r="T21" s="57" t="str">
        <f t="shared" si="2"/>
        <v/>
      </c>
      <c r="U21" s="58"/>
      <c r="V21" s="58"/>
      <c r="W21" s="58"/>
      <c r="X21" s="59" t="str">
        <f t="shared" si="11"/>
        <v/>
      </c>
      <c r="Y21" s="60" t="str">
        <f t="shared" si="3"/>
        <v/>
      </c>
      <c r="Z21" s="57" t="str">
        <f t="shared" si="4"/>
        <v/>
      </c>
      <c r="AA21" s="60" t="str">
        <f t="shared" si="5"/>
        <v/>
      </c>
      <c r="AB21" s="57" t="str">
        <f t="shared" si="12"/>
        <v/>
      </c>
      <c r="AC21" s="61" t="str">
        <f t="shared" si="6"/>
        <v/>
      </c>
      <c r="AD21" s="62" t="b">
        <f>IFERROR(IF(OR(AND(AC21="Bajo",AC22="Bajo",AC23="Bajo"),AND(AC21="Bajo",AC22="Bajo",AC23=""),AND(AC21="Bajo",AC22="",AC23="")),"Bajo",IF(OR(AND(AC21="Bajo",AC22="Bajo",AC23="Moderado"),AND(AC21="Bajo",AC22="Moderado",AC23="Moderado"),AND(AC21="Moderado",AC22="Moderado",AC23="Moderado"),,AND(AC21="Moderado",AC22="Bajo",AC23="Bajo"),AND(AC21="Bajo",AC22="Moderado",AC23=""),AND(AC21="Moderado",AC22="Bajo",AC23=""),AND(AC21="Moderado",AC22="Moderado",AC23=""),AND(AC21="Moderado",AC22="",AC23="")),"Moderado",IF(OR(AND(AC21="Bajo",AC22="Bajo",AC23="Alto"),AND(AC21="Bajo",AC22="Moderado",AC23="Alto"),AND(AC21="Moderado",AC22="Bajo",AC23="Alto"),AND(AC21="Moderado",AC22="Alto",AC23="Bajo"),AND(AC21="Moderado",AC22="Moderado",AC23="Alto"),AND(AC21="Alto",AC22="Bajo",AC23="Bajo"),AND(AC21="Alto",AC22="Moderado",AC23="Bajo"),AND(AC21="Alto",AC22="Moderado",AC23="Moderado"),AND(AC21="Alto",AC22="Alto",AC23="Bajo"),AND(AC21="Alto",AC22="Alto",AC23="Moderado"),AND(AC21="Alto",AC22="Alto",AC23="Alto"),AND(AC21="Alto",AC22="Bajo",AC23=""),AND(AC21="Alto",AC22="Moderado",AC23=""),AND(AC21="Alto",AC22="Alto",AC23=""),AND(AC21="Bajo",AC22="Alto",AC23=""),AND(AC21="Moderado",AC22="Alto",AC23=""),AND(AC21="Alto",AC22="",AC23="")),"Alto",IF(OR(AND(AC21="Bajo",AC22="Bajo",AC23="Extremo"),AND(AC21="Bajo",AC22="Moderado",AC23="Extremo"),AND(AC21="Bajo",AC22="Alto",AC23="Extremo"),AND(AC21="Moderado",AC22="Bajo",AC23="Extremo"),AND(AC21="Moderado",AC22="Alto",AC23="Extremo"),AND(AC21="Moderado",AC22="Moderado",AC23="Extremo"),AND(AC21="Alto",AC22="Bajo",AC23="Extremo"),AND(AC21="Alto",AC22="Moderado",AC23="Extremo"),AND(AC21="Alto",AC22="Alto",AC23="Extremo"),AND(AC21="Extremo",AC22="Bajo",AC23="Bajo"),AND(AC21="Extremo",AC22="Bajo",AC23="Moderado"),AND(AC21="Extremo",AC22="Bajo",AC23="Alto"),AND(AC21="Extremo",AC22="Moderado",AC23="Bajo"),AND(AC21="Extremo",AC22="Moderado",AC23="Moderado"),AND(AC21="Extremo",AC22="Moderado",AC23="Alto"),AND(AC21="Extremo",AC22="Alto",AC23="Bajo"),AND(AC21="Extremo",AC22="Alto",AC23="Moderado"),AND(AC21="Extremo",AC22="Alto",AC23="Alto"),AND(AC21="Extremo",AC22="Extremo",AC23="Bajo"),AND(AC21="Extremo",AC22="Extremo",AC23="Moderado"),AND(AC21="Extremo",AC22="Extremo",AC23="Alto"),AND(AC21="Extremo",AC22="Extremo",AC23="Extremo"),AND(AC21="Extremo",AC22="Bajo",AC23=""),AND(AC21="Extremo",AC22="Moderado",AC23=""),AND(AC21="Extremo",AC22="Alto",AC23=""),AND(AC21="Extremo",AC22="",AC23="")),"Extremo")))),"")</f>
        <v>0</v>
      </c>
      <c r="AE21" s="63" t="s">
        <v>67</v>
      </c>
      <c r="AF21" s="64"/>
      <c r="AG21" s="64"/>
      <c r="AH21" s="65"/>
      <c r="AI21" s="65"/>
      <c r="AJ21" s="64"/>
      <c r="AK21" s="54"/>
    </row>
    <row r="22" ht="16.5" customHeight="1">
      <c r="A22" s="66"/>
      <c r="B22" s="66"/>
      <c r="C22" s="66"/>
      <c r="D22" s="66"/>
      <c r="E22" s="66"/>
      <c r="F22" s="66"/>
      <c r="G22" s="66"/>
      <c r="H22" s="66"/>
      <c r="I22" s="66"/>
      <c r="J22" s="66"/>
      <c r="K22" s="66"/>
      <c r="L22" s="66"/>
      <c r="M22" s="66"/>
      <c r="N22" s="66"/>
      <c r="O22" s="54">
        <v>2.0</v>
      </c>
      <c r="P22" s="77" t="s">
        <v>76</v>
      </c>
      <c r="Q22" s="54" t="str">
        <f t="shared" si="1"/>
        <v>Probabilidad</v>
      </c>
      <c r="R22" s="56" t="s">
        <v>63</v>
      </c>
      <c r="S22" s="56"/>
      <c r="T22" s="57" t="str">
        <f t="shared" si="2"/>
        <v/>
      </c>
      <c r="U22" s="58" t="s">
        <v>64</v>
      </c>
      <c r="V22" s="58" t="s">
        <v>65</v>
      </c>
      <c r="W22" s="58" t="s">
        <v>66</v>
      </c>
      <c r="X22" s="59">
        <f>IFERROR(IF(AND(Q21="Probabilidad",Q22="Probabilidad"),(Z21-(+Z21*T22)),IF(Q22="Probabilidad",(I21-(+I21*T22)),IF(Q22="Impacto",Z21,""))),"")</f>
        <v>0.6</v>
      </c>
      <c r="Y22" s="60" t="str">
        <f t="shared" si="3"/>
        <v>Media</v>
      </c>
      <c r="Z22" s="57">
        <f t="shared" si="4"/>
        <v>0.6</v>
      </c>
      <c r="AA22" s="60" t="str">
        <f t="shared" si="5"/>
        <v/>
      </c>
      <c r="AB22" s="57" t="str">
        <f>IFERROR(IF(AND(Q21="Impacto",Q22="Impacto"),(AB21-(+AB21*T22)),IF(Q22="Impacto",($M$16-(+$M$16*T22)),IF(Q22="Probabilidad",AB21,""))),"")</f>
        <v/>
      </c>
      <c r="AC22" s="61" t="str">
        <f t="shared" si="6"/>
        <v/>
      </c>
      <c r="AD22" s="67"/>
      <c r="AE22" s="66"/>
      <c r="AF22" s="64"/>
      <c r="AG22" s="64"/>
      <c r="AH22" s="65"/>
      <c r="AI22" s="65"/>
      <c r="AJ22" s="64"/>
      <c r="AK22" s="54"/>
    </row>
    <row r="23" ht="116.25" customHeight="1">
      <c r="A23" s="46"/>
      <c r="B23" s="46"/>
      <c r="C23" s="46"/>
      <c r="D23" s="46"/>
      <c r="E23" s="46"/>
      <c r="F23" s="46"/>
      <c r="G23" s="46"/>
      <c r="H23" s="46"/>
      <c r="I23" s="46"/>
      <c r="J23" s="46"/>
      <c r="K23" s="46"/>
      <c r="L23" s="46"/>
      <c r="M23" s="46"/>
      <c r="N23" s="46"/>
      <c r="O23" s="54">
        <v>3.0</v>
      </c>
      <c r="P23" s="55"/>
      <c r="Q23" s="54" t="str">
        <f t="shared" si="1"/>
        <v/>
      </c>
      <c r="R23" s="56"/>
      <c r="S23" s="56"/>
      <c r="T23" s="57" t="str">
        <f t="shared" si="2"/>
        <v/>
      </c>
      <c r="U23" s="58"/>
      <c r="V23" s="58"/>
      <c r="W23" s="58"/>
      <c r="X23" s="59" t="str">
        <f>IFERROR(IF(AND(Q22="Probabilidad",Q23="Probabilidad"),(Z22-(+Z22*T23)),IF(AND(Q22="Impacto",Q23="Probabilidad"),(Z21-(+Z21*T23)),IF(Q23="Impacto",Z22,""))),"")</f>
        <v/>
      </c>
      <c r="Y23" s="60" t="str">
        <f t="shared" si="3"/>
        <v/>
      </c>
      <c r="Z23" s="57" t="str">
        <f t="shared" si="4"/>
        <v/>
      </c>
      <c r="AA23" s="60" t="str">
        <f t="shared" si="5"/>
        <v/>
      </c>
      <c r="AB23" s="57" t="str">
        <f>IFERROR(IF(AND(Q22="Impacto",Q23="Impacto"),(AB22-(+AB22*T23)),IF(AND(Q22="Probabilidad",Q23="Impacto"),(AB21-(+AB21*T23)),IF(Q23="Probabilidad",AB22,""))),"")</f>
        <v/>
      </c>
      <c r="AC23" s="61" t="str">
        <f t="shared" si="6"/>
        <v/>
      </c>
      <c r="AD23" s="68"/>
      <c r="AE23" s="46"/>
      <c r="AF23" s="64"/>
      <c r="AG23" s="64"/>
      <c r="AH23" s="65"/>
      <c r="AI23" s="65"/>
      <c r="AJ23" s="64"/>
      <c r="AK23" s="54"/>
    </row>
    <row r="24" ht="16.5" hidden="1" customHeight="1">
      <c r="A24" s="54"/>
      <c r="B24" s="70"/>
      <c r="C24" s="70"/>
      <c r="D24" s="70"/>
      <c r="E24" s="70"/>
      <c r="F24" s="70"/>
      <c r="G24" s="71"/>
      <c r="H24" s="72" t="str">
        <f t="shared" ref="H24:H26" si="13">IF(G24&lt;=0,"",IF(G24&lt;=2,"Muy Baja",IF(G24&lt;=24,"Baja",IF(G24&lt;=500,"Media",IF(G24&lt;=5000,"Alta","Muy Alta")))))</f>
        <v/>
      </c>
      <c r="I24" s="73" t="str">
        <f t="shared" ref="I24:I26" si="14">IF(H24="","",IF(H24="Muy Baja",0.2,IF(H24="Baja",0.4,IF(H24="Media",0.6,IF(H24="Alta",0.8,IF(H24="Muy Alta",1,))))))</f>
        <v/>
      </c>
      <c r="J24" s="73"/>
      <c r="K24" s="73" t="str">
        <f>IF(NOT(ISERROR(MATCH(J24,'Tabla Impacto'!$B$221:$B$223,0))),'Tabla Impacto'!$F$223&amp;"Por favor no seleccionar los criterios de impacto(Afectación Económica o presupuestal y Pérdida Reputacional)",J24)</f>
        <v/>
      </c>
      <c r="L24" s="72" t="str">
        <f>IF(OR(K24='Tabla Impacto'!$C$11,K24='Tabla Impacto'!$D$11),"Leve",IF(OR(K24='Tabla Impacto'!$C$12,K24='Tabla Impacto'!$D$12),"Menor",IF(OR(K24='Tabla Impacto'!$C$13,K24='Tabla Impacto'!$D$13),"Moderado",IF(OR(K24='Tabla Impacto'!$C$14,K24='Tabla Impacto'!$D$14),"Mayor",IF(OR(K24='Tabla Impacto'!$C$15,K24='Tabla Impacto'!$D$15),"Catastrófico","")))))</f>
        <v/>
      </c>
      <c r="M24" s="73" t="str">
        <f t="shared" ref="M24:M26" si="15">IF(L24="","",IF(L24="Leve",0.2,IF(L24="Menor",0.4,IF(L24="Moderado",0.6,IF(L24="Mayor",0.8,IF(L24="Catastrófico",1,))))))</f>
        <v/>
      </c>
      <c r="N24" s="74" t="str">
        <f t="shared" ref="N24:N26" si="16">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54"/>
      <c r="P24" s="55"/>
      <c r="Q24" s="54" t="str">
        <f t="shared" si="1"/>
        <v/>
      </c>
      <c r="R24" s="56"/>
      <c r="S24" s="56"/>
      <c r="T24" s="57"/>
      <c r="U24" s="56"/>
      <c r="V24" s="56"/>
      <c r="W24" s="56"/>
      <c r="X24" s="59" t="str">
        <f t="shared" ref="X24:X26" si="17">IFERROR(IF(Q24="Probabilidad",(I24-(+I24*T24)),IF(Q24="Impacto",I24,"")),"")</f>
        <v/>
      </c>
      <c r="Y24" s="60" t="str">
        <f t="shared" si="3"/>
        <v/>
      </c>
      <c r="Z24" s="57" t="str">
        <f t="shared" si="4"/>
        <v/>
      </c>
      <c r="AA24" s="60" t="str">
        <f t="shared" si="5"/>
        <v/>
      </c>
      <c r="AB24" s="57" t="str">
        <f t="shared" ref="AB24:AB26" si="18">IFERROR(IF(Q24="Impacto",(M24-(+M24*T24)),IF(Q24="Probabilidad",M24,"")),"")</f>
        <v/>
      </c>
      <c r="AC24" s="61" t="str">
        <f t="shared" si="6"/>
        <v/>
      </c>
      <c r="AD24" s="75"/>
      <c r="AE24" s="56"/>
      <c r="AF24" s="64"/>
      <c r="AG24" s="64"/>
      <c r="AH24" s="65"/>
      <c r="AI24" s="65"/>
      <c r="AJ24" s="64"/>
      <c r="AK24" s="54"/>
    </row>
    <row r="25" ht="16.5" hidden="1" customHeight="1">
      <c r="A25" s="54"/>
      <c r="B25" s="70"/>
      <c r="C25" s="70"/>
      <c r="D25" s="70"/>
      <c r="E25" s="70"/>
      <c r="F25" s="70"/>
      <c r="G25" s="71"/>
      <c r="H25" s="72" t="str">
        <f t="shared" si="13"/>
        <v/>
      </c>
      <c r="I25" s="73" t="str">
        <f t="shared" si="14"/>
        <v/>
      </c>
      <c r="J25" s="73"/>
      <c r="K25" s="73" t="str">
        <f>IF(NOT(ISERROR(MATCH(J25,'Tabla Impacto'!$B$221:$B$223,0))),'Tabla Impacto'!$F$223&amp;"Por favor no seleccionar los criterios de impacto(Afectación Económica o presupuestal y Pérdida Reputacional)",J25)</f>
        <v/>
      </c>
      <c r="L25" s="72" t="str">
        <f>IF(OR(K25='Tabla Impacto'!$C$11,K25='Tabla Impacto'!$D$11),"Leve",IF(OR(K25='Tabla Impacto'!$C$12,K25='Tabla Impacto'!$D$12),"Menor",IF(OR(K25='Tabla Impacto'!$C$13,K25='Tabla Impacto'!$D$13),"Moderado",IF(OR(K25='Tabla Impacto'!$C$14,K25='Tabla Impacto'!$D$14),"Mayor",IF(OR(K25='Tabla Impacto'!$C$15,K25='Tabla Impacto'!$D$15),"Catastrófico","")))))</f>
        <v/>
      </c>
      <c r="M25" s="73" t="str">
        <f t="shared" si="15"/>
        <v/>
      </c>
      <c r="N25" s="74" t="str">
        <f t="shared" si="16"/>
        <v/>
      </c>
      <c r="O25" s="54"/>
      <c r="P25" s="55"/>
      <c r="Q25" s="54" t="str">
        <f t="shared" si="1"/>
        <v/>
      </c>
      <c r="R25" s="56"/>
      <c r="S25" s="56"/>
      <c r="T25" s="57"/>
      <c r="U25" s="56"/>
      <c r="V25" s="56"/>
      <c r="W25" s="56"/>
      <c r="X25" s="59" t="str">
        <f t="shared" si="17"/>
        <v/>
      </c>
      <c r="Y25" s="60" t="str">
        <f t="shared" si="3"/>
        <v/>
      </c>
      <c r="Z25" s="57" t="str">
        <f t="shared" si="4"/>
        <v/>
      </c>
      <c r="AA25" s="60" t="str">
        <f t="shared" si="5"/>
        <v/>
      </c>
      <c r="AB25" s="57" t="str">
        <f t="shared" si="18"/>
        <v/>
      </c>
      <c r="AC25" s="61" t="str">
        <f t="shared" si="6"/>
        <v/>
      </c>
      <c r="AD25" s="75"/>
      <c r="AE25" s="56"/>
      <c r="AF25" s="64"/>
      <c r="AG25" s="64"/>
      <c r="AH25" s="65"/>
      <c r="AI25" s="65"/>
      <c r="AJ25" s="64"/>
      <c r="AK25" s="54"/>
    </row>
    <row r="26" ht="18.0" customHeight="1">
      <c r="A26" s="48">
        <v>3.0</v>
      </c>
      <c r="B26" s="49"/>
      <c r="C26" s="49"/>
      <c r="D26" s="49"/>
      <c r="E26" s="49"/>
      <c r="F26" s="49"/>
      <c r="G26" s="48"/>
      <c r="H26" s="51" t="str">
        <f t="shared" si="13"/>
        <v/>
      </c>
      <c r="I26" s="52" t="str">
        <f t="shared" si="14"/>
        <v/>
      </c>
      <c r="J26" s="52"/>
      <c r="K26" s="52" t="str">
        <f>IF(NOT(ISERROR(MATCH(J26,'[1]Tabla Impacto'!$B$221:$B$223,0))),'[1]Tabla Impacto'!$F$223&amp;"Por favor no seleccionar los criterios de impacto(Afectación Económica o presupuestal y Pérdida Reputacional)",J26)</f>
        <v/>
      </c>
      <c r="L26" s="51" t="str">
        <f>IF(OR(K26='[1]Tabla Impacto'!$C$11,K26='[1]Tabla Impacto'!$D$11),"Leve",IF(OR(K26='[1]Tabla Impacto'!$C$12,K26='[1]Tabla Impacto'!$D$12),"Menor",IF(OR(K26='[1]Tabla Impacto'!$C$13,K26='[1]Tabla Impacto'!$D$13),"Moderado",IF(OR(K26='[1]Tabla Impacto'!$C$14,K26='[1]Tabla Impacto'!$D$14),"Mayor",IF(OR(K26='[1]Tabla Impacto'!$C$15,K26='[1]Tabla Impacto'!$D$15),"Catastrófico","")))))</f>
        <v>#REF!</v>
      </c>
      <c r="M26" s="52" t="str">
        <f t="shared" si="15"/>
        <v>#REF!</v>
      </c>
      <c r="N26" s="53" t="str">
        <f t="shared" si="16"/>
        <v>#REF!</v>
      </c>
      <c r="O26" s="54">
        <v>1.0</v>
      </c>
      <c r="P26" s="55"/>
      <c r="Q26" s="54" t="str">
        <f t="shared" si="1"/>
        <v/>
      </c>
      <c r="R26" s="56"/>
      <c r="S26" s="56"/>
      <c r="T26" s="57" t="str">
        <f t="shared" ref="T26:T45" si="19">IF(AND(R26="Preventivo",S26="Automático"),"50%",IF(AND(R26="Preventivo",S26="Manual"),"40%",IF(AND(R26="Detectivo",S26="Automático"),"40%",IF(AND(R26="Detectivo",S26="Manual"),"30%",IF(AND(R26="Correctivo",S26="Automático"),"35%",IF(AND(R26="Correctivo",S26="Manual"),"25%",""))))))</f>
        <v/>
      </c>
      <c r="U26" s="58"/>
      <c r="V26" s="58"/>
      <c r="W26" s="58"/>
      <c r="X26" s="59" t="str">
        <f t="shared" si="17"/>
        <v/>
      </c>
      <c r="Y26" s="60" t="str">
        <f t="shared" si="3"/>
        <v/>
      </c>
      <c r="Z26" s="57" t="str">
        <f t="shared" si="4"/>
        <v/>
      </c>
      <c r="AA26" s="60" t="str">
        <f t="shared" si="5"/>
        <v/>
      </c>
      <c r="AB26" s="57" t="str">
        <f t="shared" si="18"/>
        <v/>
      </c>
      <c r="AC26" s="61" t="str">
        <f t="shared" si="6"/>
        <v/>
      </c>
      <c r="AD26" s="62" t="b">
        <f>IFERROR(IF(OR(AND(AC26="Bajo",AC27="Bajo",AC28="Bajo"),AND(AC26="Bajo",AC27="Bajo",AC28=""),AND(AC26="Bajo",AC27="",AC28="")),"Bajo",IF(OR(AND(AC26="Bajo",AC27="Bajo",AC28="Moderado"),AND(AC26="Bajo",AC27="Moderado",AC28="Moderado"),AND(AC26="Moderado",AC27="Moderado",AC28="Moderado"),AND(AC26="Bajo",AC27="Moderado",AC28=""),AND(AC26="Moderado",AC27="Bajo",AC28=""),AND(AC26="Moderado",AC27="Moderado",AC28=""),AND(AC26="Moderado",AC27="",AC28="")),"Moderado",IF(OR(AND(AC26="Bajo",AC27="Bajo",AC28="Alto"),AND(AC26="Bajo",AC27="Moderado",AC28="Alto"),AND(AC26="Moderado",AC27="Bajo",AC28="Alto"),AND(AC26="Moderado",AC27="Alto",AC28="Bajo"),AND(AC26="Moderado",AC27="Moderado",AC28="Alto"),AND(AC26="Alto",AC27="Bajo",AC28="Bajo"),AND(AC26="Alto",AC27="Moderado",AC28="Bajo"),AND(AC26="Alto",AC27="Moderado",AC28="Moderado"),AND(AC26="Alto",AC27="Alto",AC28="Bajo"),AND(AC26="Alto",AC27="Alto",AC28="Moderado"),AND(AC26="Alto",AC27="Alto",AC28="Alto"),AND(AC26="Alto",AC27="Bajo",AC28=""),AND(AC26="Alto",AC27="Moderado",AC28=""),AND(AC26="Alto",AC27="Alto",AC28=""),AND(AC26="Bajo",AC27="Alto",AC28=""),AND(AC26="Moderado",AC27="Alto",AC28=""),AND(AC26="Alto",AC27="",AC28="")),"Alto",IF(OR(AND(AC26="Bajo",AC27="Bajo",AC28="Extremo"),AND(AC26="Bajo",AC27="Moderado",AC28="Extremo"),AND(AC26="Bajo",AC27="Alto",AC28="Extremo"),AND(AC26="Moderado",AC27="Bajo",AC28="Extremo"),AND(AC26="Moderado",AC27="Alto",AC28="Extremo"),AND(AC26="Moderado",AC27="Moderado",AC28="Extremo"),AND(AC26="Alto",AC27="Bajo",AC28="Extremo"),AND(AC26="Alto",AC27="Moderado",AC28="Extremo"),AND(AC26="Alto",AC27="Alto",AC28="Extremo"),AND(AC26="Extremo",AC27="Bajo",AC28="Bajo"),AND(AC26="Extremo",AC27="Bajo",AC28="Moderado"),AND(AC26="Extremo",AC27="Bajo",AC28="Alto"),AND(AC26="Extremo",AC27="Moderado",AC28="Bajo"),AND(AC26="Extremo",AC27="Moderado",AC28="Moderado"),AND(AC26="Extremo",AC27="Moderado",AC28="Alto"),AND(AC26="Extremo",AC27="Alto",AC28="Bajo"),AND(AC26="Extremo",AC27="Alto",AC28="Moderado"),AND(AC26="Extremo",AC27="Alto",AC28="Alto"),AND(AC26="Extremo",AC27="Extremo",AC28="Bajo"),AND(AC26="Extremo",AC27="Extremo",AC28="Moderado"),AND(AC26="Extremo",AC27="Extremo",AC28="Alto"),AND(AC26="Extremo",AC27="Extremo",AC28="Extremo"),AND(AC26="Extremo",AC27="Bajo",AC28=""),AND(AC26="Extremo",AC27="Moderado",AC28=""),AND(AC26="Extremo",AC27="Alto",AC28=""),AND(AC26="Extremo",AC27="",AC28="")),"Extremo")))),"")</f>
        <v>0</v>
      </c>
      <c r="AE26" s="63"/>
      <c r="AF26" s="64"/>
      <c r="AG26" s="64"/>
      <c r="AH26" s="65"/>
      <c r="AI26" s="65"/>
      <c r="AJ26" s="64"/>
      <c r="AK26" s="54"/>
    </row>
    <row r="27" ht="16.5" customHeight="1">
      <c r="A27" s="66"/>
      <c r="B27" s="66"/>
      <c r="C27" s="66"/>
      <c r="D27" s="66"/>
      <c r="E27" s="66"/>
      <c r="F27" s="66"/>
      <c r="G27" s="66"/>
      <c r="H27" s="66"/>
      <c r="I27" s="66"/>
      <c r="J27" s="66"/>
      <c r="K27" s="66"/>
      <c r="L27" s="66"/>
      <c r="M27" s="66"/>
      <c r="N27" s="66"/>
      <c r="O27" s="54">
        <v>2.0</v>
      </c>
      <c r="P27" s="55"/>
      <c r="Q27" s="54" t="str">
        <f t="shared" si="1"/>
        <v/>
      </c>
      <c r="R27" s="56"/>
      <c r="S27" s="56"/>
      <c r="T27" s="57" t="str">
        <f t="shared" si="19"/>
        <v/>
      </c>
      <c r="U27" s="58"/>
      <c r="V27" s="58"/>
      <c r="W27" s="58"/>
      <c r="X27" s="59" t="str">
        <f>IFERROR(IF(AND(Q26="Probabilidad",Q27="Probabilidad"),(Z26-(+Z26*T27)),IF(Q27="Probabilidad",(I26-(+I26*T27)),IF(Q27="Impacto",Z26,""))),"")</f>
        <v/>
      </c>
      <c r="Y27" s="60" t="str">
        <f t="shared" si="3"/>
        <v/>
      </c>
      <c r="Z27" s="57" t="str">
        <f t="shared" si="4"/>
        <v/>
      </c>
      <c r="AA27" s="60" t="str">
        <f t="shared" si="5"/>
        <v/>
      </c>
      <c r="AB27" s="57" t="str">
        <f>IFERROR(IF(AND(Q26="Impacto",Q27="Impacto"),(AB26-(+AB26*T27)),IF(Q27="Impacto",($M$16-(+$M$16*T27)),IF(Q27="Probabilidad",AB26,""))),"")</f>
        <v/>
      </c>
      <c r="AC27" s="61" t="str">
        <f t="shared" si="6"/>
        <v/>
      </c>
      <c r="AD27" s="67"/>
      <c r="AE27" s="66"/>
      <c r="AF27" s="64"/>
      <c r="AG27" s="64"/>
      <c r="AH27" s="65"/>
      <c r="AI27" s="65"/>
      <c r="AJ27" s="64"/>
      <c r="AK27" s="54"/>
    </row>
    <row r="28" ht="16.5" customHeight="1">
      <c r="A28" s="46"/>
      <c r="B28" s="46"/>
      <c r="C28" s="46"/>
      <c r="D28" s="46"/>
      <c r="E28" s="46"/>
      <c r="F28" s="46"/>
      <c r="G28" s="46"/>
      <c r="H28" s="46"/>
      <c r="I28" s="46"/>
      <c r="J28" s="46"/>
      <c r="K28" s="46"/>
      <c r="L28" s="46"/>
      <c r="M28" s="46"/>
      <c r="N28" s="46"/>
      <c r="O28" s="54">
        <v>3.0</v>
      </c>
      <c r="P28" s="55"/>
      <c r="Q28" s="54" t="str">
        <f t="shared" si="1"/>
        <v/>
      </c>
      <c r="R28" s="56"/>
      <c r="S28" s="56"/>
      <c r="T28" s="57" t="str">
        <f t="shared" si="19"/>
        <v/>
      </c>
      <c r="U28" s="58"/>
      <c r="V28" s="58"/>
      <c r="W28" s="58"/>
      <c r="X28" s="59" t="str">
        <f>IFERROR(IF(AND(Q27="Probabilidad",Q28="Probabilidad"),(Z27-(+Z27*T28)),IF(AND(Q27="Impacto",Q28="Probabilidad"),(Z26-(+Z26*T28)),IF(Q28="Impacto",Z27,""))),"")</f>
        <v/>
      </c>
      <c r="Y28" s="60" t="str">
        <f t="shared" si="3"/>
        <v/>
      </c>
      <c r="Z28" s="57" t="str">
        <f t="shared" si="4"/>
        <v/>
      </c>
      <c r="AA28" s="60" t="str">
        <f t="shared" si="5"/>
        <v/>
      </c>
      <c r="AB28" s="57" t="str">
        <f>IFERROR(IF(AND(Q27="Impacto",Q28="Impacto"),(AB27-(+AB27*T28)),IF(AND(Q27="Probabilidad",Q28="Impacto"),(AB26-(+AB26*T28)),IF(Q28="Probabilidad",AB27,""))),"")</f>
        <v/>
      </c>
      <c r="AC28" s="61" t="str">
        <f t="shared" si="6"/>
        <v/>
      </c>
      <c r="AD28" s="68"/>
      <c r="AE28" s="46"/>
      <c r="AF28" s="64"/>
      <c r="AG28" s="64"/>
      <c r="AH28" s="65"/>
      <c r="AI28" s="65"/>
      <c r="AJ28" s="64"/>
      <c r="AK28" s="54"/>
    </row>
    <row r="29" ht="16.5" hidden="1" customHeight="1">
      <c r="A29" s="54"/>
      <c r="B29" s="70"/>
      <c r="C29" s="70"/>
      <c r="D29" s="70"/>
      <c r="E29" s="70"/>
      <c r="F29" s="70"/>
      <c r="G29" s="71"/>
      <c r="H29" s="72" t="str">
        <f t="shared" ref="H29:H31" si="20">IF(G29&lt;=0,"",IF(G29&lt;=2,"Muy Baja",IF(G29&lt;=24,"Baja",IF(G29&lt;=500,"Media",IF(G29&lt;=5000,"Alta","Muy Alta")))))</f>
        <v/>
      </c>
      <c r="I29" s="73" t="str">
        <f t="shared" ref="I29:I31" si="21">IF(H29="","",IF(H29="Muy Baja",0.2,IF(H29="Baja",0.4,IF(H29="Media",0.6,IF(H29="Alta",0.8,IF(H29="Muy Alta",1,))))))</f>
        <v/>
      </c>
      <c r="J29" s="73"/>
      <c r="K29" s="73" t="str">
        <f>IF(NOT(ISERROR(MATCH(J29,'Tabla Impacto'!$B$221:$B$223,0))),'Tabla Impacto'!$F$223&amp;"Por favor no seleccionar los criterios de impacto(Afectación Económica o presupuestal y Pérdida Reputacional)",J29)</f>
        <v/>
      </c>
      <c r="L29" s="72" t="str">
        <f>IF(OR(K29='Tabla Impacto'!$C$11,K29='Tabla Impacto'!$D$11),"Leve",IF(OR(K29='Tabla Impacto'!$C$12,K29='Tabla Impacto'!$D$12),"Menor",IF(OR(K29='Tabla Impacto'!$C$13,K29='Tabla Impacto'!$D$13),"Moderado",IF(OR(K29='Tabla Impacto'!$C$14,K29='Tabla Impacto'!$D$14),"Mayor",IF(OR(K29='Tabla Impacto'!$C$15,K29='Tabla Impacto'!$D$15),"Catastrófico","")))))</f>
        <v/>
      </c>
      <c r="M29" s="73" t="str">
        <f t="shared" ref="M29:M31" si="22">IF(L29="","",IF(L29="Leve",0.2,IF(L29="Menor",0.4,IF(L29="Moderado",0.6,IF(L29="Mayor",0.8,IF(L29="Catastrófico",1,))))))</f>
        <v/>
      </c>
      <c r="N29" s="74" t="str">
        <f t="shared" ref="N29:N31" si="23">IF(OR(AND(H29="Muy Baja",L29="Leve"),AND(H29="Muy Baja",L29="Menor"),AND(H29="Baja",L29="Leve")),"Bajo",IF(OR(AND(H29="Muy baja",L29="Moderado"),AND(H29="Baja",L29="Menor"),AND(H29="Baja",L29="Moderado"),AND(H29="Media",L29="Leve"),AND(H29="Media",L29="Menor"),AND(H29="Media",L29="Moderado"),AND(H29="Alta",L29="Leve"),AND(H29="Alta",L29="Menor")),"Moderado",IF(OR(AND(H29="Muy Baja",L29="Mayor"),AND(H29="Baja",L29="Mayor"),AND(H29="Media",L29="Mayor"),AND(H29="Alta",L29="Moderado"),AND(H29="Alta",L29="Mayor"),AND(H29="Muy Alta",L29="Leve"),AND(H29="Muy Alta",L29="Menor"),AND(H29="Muy Alta",L29="Moderado"),AND(H29="Muy Alta",L29="Mayor")),"Alto",IF(OR(AND(H29="Muy Baja",L29="Catastrófico"),AND(H29="Baja",L29="Catastrófico"),AND(H29="Media",L29="Catastrófico"),AND(H29="Alta",L29="Catastrófico"),AND(H29="Muy Alta",L29="Catastrófico")),"Extremo",""))))</f>
        <v/>
      </c>
      <c r="O29" s="54"/>
      <c r="P29" s="55"/>
      <c r="Q29" s="54" t="str">
        <f t="shared" si="1"/>
        <v/>
      </c>
      <c r="R29" s="56"/>
      <c r="S29" s="56"/>
      <c r="T29" s="57" t="str">
        <f t="shared" si="19"/>
        <v/>
      </c>
      <c r="U29" s="56"/>
      <c r="V29" s="56"/>
      <c r="W29" s="56"/>
      <c r="X29" s="59" t="str">
        <f t="shared" ref="X29:X31" si="24">IFERROR(IF(Q29="Probabilidad",(I29-(+I29*T29)),IF(Q29="Impacto",I29,"")),"")</f>
        <v/>
      </c>
      <c r="Y29" s="60" t="str">
        <f t="shared" si="3"/>
        <v/>
      </c>
      <c r="Z29" s="57" t="str">
        <f t="shared" si="4"/>
        <v/>
      </c>
      <c r="AA29" s="60" t="str">
        <f t="shared" si="5"/>
        <v/>
      </c>
      <c r="AB29" s="57" t="str">
        <f t="shared" ref="AB29:AB31" si="25">IFERROR(IF(Q29="Impacto",(M29-(+M29*T29)),IF(Q29="Probabilidad",M29,"")),"")</f>
        <v/>
      </c>
      <c r="AC29" s="61" t="str">
        <f t="shared" si="6"/>
        <v/>
      </c>
      <c r="AD29" s="75"/>
      <c r="AE29" s="56"/>
      <c r="AF29" s="64"/>
      <c r="AG29" s="64"/>
      <c r="AH29" s="65"/>
      <c r="AI29" s="65"/>
      <c r="AJ29" s="64"/>
      <c r="AK29" s="54"/>
    </row>
    <row r="30" ht="16.5" hidden="1" customHeight="1">
      <c r="A30" s="54"/>
      <c r="B30" s="70"/>
      <c r="C30" s="70"/>
      <c r="D30" s="70"/>
      <c r="E30" s="70"/>
      <c r="F30" s="70"/>
      <c r="G30" s="71"/>
      <c r="H30" s="72" t="str">
        <f t="shared" si="20"/>
        <v/>
      </c>
      <c r="I30" s="73" t="str">
        <f t="shared" si="21"/>
        <v/>
      </c>
      <c r="J30" s="73"/>
      <c r="K30" s="73" t="str">
        <f>IF(NOT(ISERROR(MATCH(J30,'Tabla Impacto'!$B$221:$B$223,0))),'Tabla Impacto'!$F$223&amp;"Por favor no seleccionar los criterios de impacto(Afectación Económica o presupuestal y Pérdida Reputacional)",J30)</f>
        <v/>
      </c>
      <c r="L30" s="72" t="str">
        <f>IF(OR(K30='Tabla Impacto'!$C$11,K30='Tabla Impacto'!$D$11),"Leve",IF(OR(K30='Tabla Impacto'!$C$12,K30='Tabla Impacto'!$D$12),"Menor",IF(OR(K30='Tabla Impacto'!$C$13,K30='Tabla Impacto'!$D$13),"Moderado",IF(OR(K30='Tabla Impacto'!$C$14,K30='Tabla Impacto'!$D$14),"Mayor",IF(OR(K30='Tabla Impacto'!$C$15,K30='Tabla Impacto'!$D$15),"Catastrófico","")))))</f>
        <v/>
      </c>
      <c r="M30" s="73" t="str">
        <f t="shared" si="22"/>
        <v/>
      </c>
      <c r="N30" s="74" t="str">
        <f t="shared" si="23"/>
        <v/>
      </c>
      <c r="O30" s="54"/>
      <c r="P30" s="55"/>
      <c r="Q30" s="54" t="str">
        <f t="shared" si="1"/>
        <v/>
      </c>
      <c r="R30" s="56"/>
      <c r="S30" s="56"/>
      <c r="T30" s="57" t="str">
        <f t="shared" si="19"/>
        <v/>
      </c>
      <c r="U30" s="56"/>
      <c r="V30" s="56"/>
      <c r="W30" s="56"/>
      <c r="X30" s="59" t="str">
        <f t="shared" si="24"/>
        <v/>
      </c>
      <c r="Y30" s="60" t="str">
        <f t="shared" si="3"/>
        <v/>
      </c>
      <c r="Z30" s="57" t="str">
        <f t="shared" si="4"/>
        <v/>
      </c>
      <c r="AA30" s="60" t="str">
        <f t="shared" si="5"/>
        <v/>
      </c>
      <c r="AB30" s="57" t="str">
        <f t="shared" si="25"/>
        <v/>
      </c>
      <c r="AC30" s="61" t="str">
        <f t="shared" si="6"/>
        <v/>
      </c>
      <c r="AD30" s="75"/>
      <c r="AE30" s="56"/>
      <c r="AF30" s="64"/>
      <c r="AG30" s="64"/>
      <c r="AH30" s="65"/>
      <c r="AI30" s="65"/>
      <c r="AJ30" s="64"/>
      <c r="AK30" s="54"/>
    </row>
    <row r="31" ht="16.5" customHeight="1">
      <c r="A31" s="48">
        <v>4.0</v>
      </c>
      <c r="B31" s="49"/>
      <c r="C31" s="49"/>
      <c r="D31" s="49"/>
      <c r="E31" s="49"/>
      <c r="F31" s="49"/>
      <c r="G31" s="48"/>
      <c r="H31" s="51" t="str">
        <f t="shared" si="20"/>
        <v/>
      </c>
      <c r="I31" s="52" t="str">
        <f t="shared" si="21"/>
        <v/>
      </c>
      <c r="J31" s="52"/>
      <c r="K31" s="52" t="str">
        <f>IF(NOT(ISERROR(MATCH(J31,'[1]Tabla Impacto'!$B$221:$B$223,0))),'[1]Tabla Impacto'!$F$223&amp;"Por favor no seleccionar los criterios de impacto(Afectación Económica o presupuestal y Pérdida Reputacional)",J31)</f>
        <v/>
      </c>
      <c r="L31" s="51" t="str">
        <f>IF(OR(K31='[1]Tabla Impacto'!$C$11,K31='[1]Tabla Impacto'!$D$11),"Leve",IF(OR(K31='[1]Tabla Impacto'!$C$12,K31='[1]Tabla Impacto'!$D$12),"Menor",IF(OR(K31='[1]Tabla Impacto'!$C$13,K31='[1]Tabla Impacto'!$D$13),"Moderado",IF(OR(K31='[1]Tabla Impacto'!$C$14,K31='[1]Tabla Impacto'!$D$14),"Mayor",IF(OR(K31='[1]Tabla Impacto'!$C$15,K31='[1]Tabla Impacto'!$D$15),"Catastrófico","")))))</f>
        <v>#REF!</v>
      </c>
      <c r="M31" s="52" t="str">
        <f t="shared" si="22"/>
        <v>#REF!</v>
      </c>
      <c r="N31" s="53" t="str">
        <f t="shared" si="23"/>
        <v>#REF!</v>
      </c>
      <c r="O31" s="54">
        <v>1.0</v>
      </c>
      <c r="P31" s="55"/>
      <c r="Q31" s="54" t="str">
        <f t="shared" si="1"/>
        <v/>
      </c>
      <c r="R31" s="56"/>
      <c r="S31" s="56"/>
      <c r="T31" s="57" t="str">
        <f t="shared" si="19"/>
        <v/>
      </c>
      <c r="U31" s="58"/>
      <c r="V31" s="58"/>
      <c r="W31" s="58"/>
      <c r="X31" s="59" t="str">
        <f t="shared" si="24"/>
        <v/>
      </c>
      <c r="Y31" s="60" t="str">
        <f t="shared" si="3"/>
        <v/>
      </c>
      <c r="Z31" s="57" t="str">
        <f t="shared" si="4"/>
        <v/>
      </c>
      <c r="AA31" s="60" t="str">
        <f t="shared" si="5"/>
        <v/>
      </c>
      <c r="AB31" s="57" t="str">
        <f t="shared" si="25"/>
        <v/>
      </c>
      <c r="AC31" s="61" t="str">
        <f t="shared" si="6"/>
        <v/>
      </c>
      <c r="AD31" s="62" t="b">
        <f>IFERROR(IF(OR(AND(AC31="Bajo",AC32="Bajo",AC33="Bajo"),AND(AC31="Bajo",AC32="Bajo",AC33=""),AND(AC31="Bajo",AC32="",AC33="")),"Bajo",IF(OR(AND(AC31="Bajo",AC32="Bajo",AC33="Moderado"),AND(AC31="Bajo",AC32="Moderado",AC33="Moderado"),AND(AC31="Moderado",AC32="Moderado",AC33="Moderado"),AND(AC31="Bajo",AC32="Moderado",AC33=""),AND(AC31="Moderado",AC32="Bajo",AC33=""),AND(AC31="Moderado",AC32="Moderado",AC33=""),AND(AC31="Moderado",AC32="",AC33="")),"Moderado",IF(OR(AND(AC31="Bajo",AC32="Bajo",AC33="Alto"),AND(AC31="Bajo",AC32="Moderado",AC33="Alto"),AND(AC31="Moderado",AC32="Bajo",AC33="Alto"),AND(AC31="Moderado",AC32="Alto",AC33="Bajo"),AND(AC31="Moderado",AC32="Moderado",AC33="Alto"),AND(AC31="Alto",AC32="Bajo",AC33="Bajo"),AND(AC31="Alto",AC32="Moderado",AC33="Bajo"),AND(AC31="Alto",AC32="Moderado",AC33="Moderado"),AND(AC31="Alto",AC32="Alto",AC33="Bajo"),AND(AC31="Alto",AC32="Alto",AC33="Moderado"),AND(AC31="Alto",AC32="Alto",AC33="Alto"),AND(AC31="Alto",AC32="Bajo",AC33=""),AND(AC31="Alto",AC32="Moderado",AC33=""),AND(AC31="Alto",AC32="Alto",AC33=""),AND(AC31="Bajo",AC32="Alto",AC33=""),AND(AC31="Moderado",AC32="Alto",AC33=""),AND(AC31="Alto",AC32="",AC33="")),"Alto",IF(OR(AND(AC31="Bajo",AC32="Bajo",AC33="Extremo"),AND(AC31="Bajo",AC32="Moderado",AC33="Extremo"),AND(AC31="Bajo",AC32="Alto",AC33="Extremo"),AND(AC31="Moderado",AC32="Bajo",AC33="Extremo"),AND(AC31="Moderado",AC32="Alto",AC33="Extremo"),AND(AC31="Moderado",AC32="Moderado",AC33="Extremo"),AND(AC31="Alto",AC32="Bajo",AC33="Extremo"),AND(AC31="Alto",AC32="Moderado",AC33="Extremo"),AND(AC31="Alto",AC32="Alto",AC33="Extremo"),AND(AC31="Extremo",AC32="Bajo",AC33="Bajo"),AND(AC31="Extremo",AC32="Bajo",AC33="Moderado"),AND(AC31="Extremo",AC32="Bajo",AC33="Alto"),AND(AC31="Extremo",AC32="Moderado",AC33="Bajo"),AND(AC31="Extremo",AC32="Moderado",AC33="Moderado"),AND(AC31="Extremo",AC32="Moderado",AC33="Alto"),AND(AC31="Extremo",AC32="Alto",AC33="Bajo"),AND(AC31="Extremo",AC32="Alto",AC33="Moderado"),AND(AC31="Extremo",AC32="Alto",AC33="Alto"),AND(AC31="Extremo",AC32="Extremo",AC33="Bajo"),AND(AC31="Extremo",AC32="Extremo",AC33="Moderado"),AND(AC31="Extremo",AC32="Extremo",AC33="Alto"),AND(AC31="Extremo",AC32="Extremo",AC33="Extremo"),AND(AC31="Extremo",AC32="Bajo",AC33=""),AND(AC31="Extremo",AC32="Moderado",AC33=""),AND(AC31="Extremo",AC32="Alto",AC33=""),AND(AC31="Extremo",AC32="",AC33="")),"Extremo")))),"")</f>
        <v>0</v>
      </c>
      <c r="AE31" s="63"/>
      <c r="AF31" s="64"/>
      <c r="AG31" s="64"/>
      <c r="AH31" s="65"/>
      <c r="AI31" s="65"/>
      <c r="AJ31" s="64"/>
      <c r="AK31" s="54"/>
    </row>
    <row r="32" ht="16.5" customHeight="1">
      <c r="A32" s="66"/>
      <c r="B32" s="66"/>
      <c r="C32" s="66"/>
      <c r="D32" s="66"/>
      <c r="E32" s="66"/>
      <c r="F32" s="66"/>
      <c r="G32" s="66"/>
      <c r="H32" s="66"/>
      <c r="I32" s="66"/>
      <c r="J32" s="66"/>
      <c r="K32" s="66"/>
      <c r="L32" s="66"/>
      <c r="M32" s="66"/>
      <c r="N32" s="66"/>
      <c r="O32" s="54">
        <v>2.0</v>
      </c>
      <c r="P32" s="55"/>
      <c r="Q32" s="54" t="str">
        <f t="shared" si="1"/>
        <v/>
      </c>
      <c r="R32" s="56"/>
      <c r="S32" s="56"/>
      <c r="T32" s="57" t="str">
        <f t="shared" si="19"/>
        <v/>
      </c>
      <c r="U32" s="58"/>
      <c r="V32" s="58"/>
      <c r="W32" s="58"/>
      <c r="X32" s="59" t="str">
        <f>IFERROR(IF(AND(Q31="Probabilidad",Q32="Probabilidad"),(Z31-(+Z31*T32)),IF(Q32="Probabilidad",(I31-(+I31*T32)),IF(Q32="Impacto",Z31,""))),"")</f>
        <v/>
      </c>
      <c r="Y32" s="60" t="str">
        <f t="shared" si="3"/>
        <v/>
      </c>
      <c r="Z32" s="57" t="str">
        <f t="shared" si="4"/>
        <v/>
      </c>
      <c r="AA32" s="60" t="str">
        <f t="shared" si="5"/>
        <v/>
      </c>
      <c r="AB32" s="57" t="str">
        <f>IFERROR(IF(AND(Q31="Impacto",Q32="Impacto"),(AB31-(+AB31*T32)),IF(Q32="Impacto",($M$16-(+$M$16*T32)),IF(Q32="Probabilidad",AB31,""))),"")</f>
        <v/>
      </c>
      <c r="AC32" s="61" t="str">
        <f t="shared" si="6"/>
        <v/>
      </c>
      <c r="AD32" s="67"/>
      <c r="AE32" s="66"/>
      <c r="AF32" s="64"/>
      <c r="AG32" s="64"/>
      <c r="AH32" s="65"/>
      <c r="AI32" s="65"/>
      <c r="AJ32" s="64"/>
      <c r="AK32" s="54"/>
    </row>
    <row r="33" ht="16.5" customHeight="1">
      <c r="A33" s="46"/>
      <c r="B33" s="46"/>
      <c r="C33" s="46"/>
      <c r="D33" s="46"/>
      <c r="E33" s="46"/>
      <c r="F33" s="46"/>
      <c r="G33" s="46"/>
      <c r="H33" s="46"/>
      <c r="I33" s="46"/>
      <c r="J33" s="46"/>
      <c r="K33" s="46"/>
      <c r="L33" s="46"/>
      <c r="M33" s="46"/>
      <c r="N33" s="46"/>
      <c r="O33" s="54">
        <v>3.0</v>
      </c>
      <c r="P33" s="55"/>
      <c r="Q33" s="54" t="str">
        <f t="shared" si="1"/>
        <v/>
      </c>
      <c r="R33" s="56"/>
      <c r="S33" s="56"/>
      <c r="T33" s="57" t="str">
        <f t="shared" si="19"/>
        <v/>
      </c>
      <c r="U33" s="58"/>
      <c r="V33" s="58"/>
      <c r="W33" s="58"/>
      <c r="X33" s="59" t="str">
        <f>IFERROR(IF(AND(Q32="Probabilidad",Q33="Probabilidad"),(Z32-(+Z32*T33)),IF(AND(Q32="Impacto",Q33="Probabilidad"),(Z31-(+Z31*T33)),IF(Q33="Impacto",Z32,""))),"")</f>
        <v/>
      </c>
      <c r="Y33" s="60" t="str">
        <f t="shared" si="3"/>
        <v/>
      </c>
      <c r="Z33" s="57" t="str">
        <f t="shared" si="4"/>
        <v/>
      </c>
      <c r="AA33" s="60" t="str">
        <f t="shared" si="5"/>
        <v/>
      </c>
      <c r="AB33" s="57" t="str">
        <f>IFERROR(IF(AND(Q32="Impacto",Q33="Impacto"),(AB32-(+AB32*T33)),IF(AND(Q32="Probabilidad",Q33="Impacto"),(AB31-(+AB31*T33)),IF(Q33="Probabilidad",AB32,""))),"")</f>
        <v/>
      </c>
      <c r="AC33" s="61" t="str">
        <f t="shared" si="6"/>
        <v/>
      </c>
      <c r="AD33" s="68"/>
      <c r="AE33" s="46"/>
      <c r="AF33" s="64"/>
      <c r="AG33" s="64"/>
      <c r="AH33" s="65"/>
      <c r="AI33" s="65"/>
      <c r="AJ33" s="64"/>
      <c r="AK33" s="54"/>
    </row>
    <row r="34" ht="16.5" hidden="1" customHeight="1">
      <c r="A34" s="54"/>
      <c r="B34" s="70"/>
      <c r="C34" s="70"/>
      <c r="D34" s="70"/>
      <c r="E34" s="70"/>
      <c r="F34" s="70"/>
      <c r="G34" s="71"/>
      <c r="H34" s="72" t="str">
        <f t="shared" ref="H34:H36" si="26">IF(G34&lt;=0,"",IF(G34&lt;=2,"Muy Baja",IF(G34&lt;=24,"Baja",IF(G34&lt;=500,"Media",IF(G34&lt;=5000,"Alta","Muy Alta")))))</f>
        <v/>
      </c>
      <c r="I34" s="73" t="str">
        <f t="shared" ref="I34:I36" si="27">IF(H34="","",IF(H34="Muy Baja",0.2,IF(H34="Baja",0.4,IF(H34="Media",0.6,IF(H34="Alta",0.8,IF(H34="Muy Alta",1,))))))</f>
        <v/>
      </c>
      <c r="J34" s="73"/>
      <c r="K34" s="73" t="str">
        <f>IF(NOT(ISERROR(MATCH(J34,'Tabla Impacto'!$B$221:$B$223,0))),'Tabla Impacto'!$F$223&amp;"Por favor no seleccionar los criterios de impacto(Afectación Económica o presupuestal y Pérdida Reputacional)",J34)</f>
        <v/>
      </c>
      <c r="L34" s="72" t="str">
        <f>IF(OR(K34='Tabla Impacto'!$C$11,K34='Tabla Impacto'!$D$11),"Leve",IF(OR(K34='Tabla Impacto'!$C$12,K34='Tabla Impacto'!$D$12),"Menor",IF(OR(K34='Tabla Impacto'!$C$13,K34='Tabla Impacto'!$D$13),"Moderado",IF(OR(K34='Tabla Impacto'!$C$14,K34='Tabla Impacto'!$D$14),"Mayor",IF(OR(K34='Tabla Impacto'!$C$15,K34='Tabla Impacto'!$D$15),"Catastrófico","")))))</f>
        <v/>
      </c>
      <c r="M34" s="73" t="str">
        <f t="shared" ref="M34:M36" si="28">IF(L34="","",IF(L34="Leve",0.2,IF(L34="Menor",0.4,IF(L34="Moderado",0.6,IF(L34="Mayor",0.8,IF(L34="Catastrófico",1,))))))</f>
        <v/>
      </c>
      <c r="N34" s="74" t="str">
        <f t="shared" ref="N34:N36" si="29">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54"/>
      <c r="P34" s="55"/>
      <c r="Q34" s="54" t="str">
        <f t="shared" si="1"/>
        <v/>
      </c>
      <c r="R34" s="56"/>
      <c r="S34" s="56"/>
      <c r="T34" s="57" t="str">
        <f t="shared" si="19"/>
        <v/>
      </c>
      <c r="U34" s="56"/>
      <c r="V34" s="56"/>
      <c r="W34" s="56"/>
      <c r="X34" s="59" t="str">
        <f t="shared" ref="X34:X36" si="30">IFERROR(IF(Q34="Probabilidad",(I34-(+I34*T34)),IF(Q34="Impacto",I34,"")),"")</f>
        <v/>
      </c>
      <c r="Y34" s="60" t="str">
        <f t="shared" si="3"/>
        <v/>
      </c>
      <c r="Z34" s="57" t="str">
        <f t="shared" si="4"/>
        <v/>
      </c>
      <c r="AA34" s="60" t="str">
        <f t="shared" si="5"/>
        <v/>
      </c>
      <c r="AB34" s="57" t="str">
        <f t="shared" ref="AB34:AB36" si="31">IFERROR(IF(Q34="Impacto",(M34-(+M34*T34)),IF(Q34="Probabilidad",M34,"")),"")</f>
        <v/>
      </c>
      <c r="AC34" s="61" t="str">
        <f t="shared" si="6"/>
        <v/>
      </c>
      <c r="AD34" s="75"/>
      <c r="AE34" s="56"/>
      <c r="AF34" s="64"/>
      <c r="AG34" s="64"/>
      <c r="AH34" s="65"/>
      <c r="AI34" s="65"/>
      <c r="AJ34" s="64"/>
      <c r="AK34" s="54"/>
    </row>
    <row r="35" ht="16.5" hidden="1" customHeight="1">
      <c r="A35" s="54"/>
      <c r="B35" s="70"/>
      <c r="C35" s="70"/>
      <c r="D35" s="70"/>
      <c r="E35" s="70"/>
      <c r="F35" s="70"/>
      <c r="G35" s="71"/>
      <c r="H35" s="72" t="str">
        <f t="shared" si="26"/>
        <v/>
      </c>
      <c r="I35" s="73" t="str">
        <f t="shared" si="27"/>
        <v/>
      </c>
      <c r="J35" s="73"/>
      <c r="K35" s="73" t="str">
        <f>IF(NOT(ISERROR(MATCH(J35,'Tabla Impacto'!$B$221:$B$223,0))),'Tabla Impacto'!$F$223&amp;"Por favor no seleccionar los criterios de impacto(Afectación Económica o presupuestal y Pérdida Reputacional)",J35)</f>
        <v/>
      </c>
      <c r="L35" s="72" t="str">
        <f>IF(OR(K35='Tabla Impacto'!$C$11,K35='Tabla Impacto'!$D$11),"Leve",IF(OR(K35='Tabla Impacto'!$C$12,K35='Tabla Impacto'!$D$12),"Menor",IF(OR(K35='Tabla Impacto'!$C$13,K35='Tabla Impacto'!$D$13),"Moderado",IF(OR(K35='Tabla Impacto'!$C$14,K35='Tabla Impacto'!$D$14),"Mayor",IF(OR(K35='Tabla Impacto'!$C$15,K35='Tabla Impacto'!$D$15),"Catastrófico","")))))</f>
        <v/>
      </c>
      <c r="M35" s="73" t="str">
        <f t="shared" si="28"/>
        <v/>
      </c>
      <c r="N35" s="74" t="str">
        <f t="shared" si="29"/>
        <v/>
      </c>
      <c r="O35" s="54"/>
      <c r="P35" s="55"/>
      <c r="Q35" s="54" t="str">
        <f t="shared" si="1"/>
        <v/>
      </c>
      <c r="R35" s="56"/>
      <c r="S35" s="56"/>
      <c r="T35" s="57" t="str">
        <f t="shared" si="19"/>
        <v/>
      </c>
      <c r="U35" s="56"/>
      <c r="V35" s="56"/>
      <c r="W35" s="56"/>
      <c r="X35" s="59" t="str">
        <f t="shared" si="30"/>
        <v/>
      </c>
      <c r="Y35" s="60" t="str">
        <f t="shared" si="3"/>
        <v/>
      </c>
      <c r="Z35" s="57" t="str">
        <f t="shared" si="4"/>
        <v/>
      </c>
      <c r="AA35" s="60" t="str">
        <f t="shared" si="5"/>
        <v/>
      </c>
      <c r="AB35" s="57" t="str">
        <f t="shared" si="31"/>
        <v/>
      </c>
      <c r="AC35" s="61" t="str">
        <f t="shared" si="6"/>
        <v/>
      </c>
      <c r="AD35" s="75"/>
      <c r="AE35" s="56"/>
      <c r="AF35" s="64"/>
      <c r="AG35" s="64"/>
      <c r="AH35" s="65"/>
      <c r="AI35" s="65"/>
      <c r="AJ35" s="64"/>
      <c r="AK35" s="54"/>
    </row>
    <row r="36" ht="16.5" customHeight="1">
      <c r="A36" s="48">
        <v>5.0</v>
      </c>
      <c r="B36" s="49"/>
      <c r="C36" s="49"/>
      <c r="D36" s="49"/>
      <c r="E36" s="49"/>
      <c r="F36" s="49"/>
      <c r="G36" s="48"/>
      <c r="H36" s="51" t="str">
        <f t="shared" si="26"/>
        <v/>
      </c>
      <c r="I36" s="52" t="str">
        <f t="shared" si="27"/>
        <v/>
      </c>
      <c r="J36" s="52"/>
      <c r="K36" s="52" t="str">
        <f>IF(NOT(ISERROR(MATCH(J36,'[1]Tabla Impacto'!$B$221:$B$223,0))),'[1]Tabla Impacto'!$F$223&amp;"Por favor no seleccionar los criterios de impacto(Afectación Económica o presupuestal y Pérdida Reputacional)",J36)</f>
        <v/>
      </c>
      <c r="L36" s="51" t="str">
        <f>IF(OR(K36='[1]Tabla Impacto'!$C$11,K36='[1]Tabla Impacto'!$D$11),"Leve",IF(OR(K36='[1]Tabla Impacto'!$C$12,K36='[1]Tabla Impacto'!$D$12),"Menor",IF(OR(K36='[1]Tabla Impacto'!$C$13,K36='[1]Tabla Impacto'!$D$13),"Moderado",IF(OR(K36='[1]Tabla Impacto'!$C$14,K36='[1]Tabla Impacto'!$D$14),"Mayor",IF(OR(K36='[1]Tabla Impacto'!$C$15,K36='[1]Tabla Impacto'!$D$15),"Catastrófico","")))))</f>
        <v>#REF!</v>
      </c>
      <c r="M36" s="52" t="str">
        <f t="shared" si="28"/>
        <v>#REF!</v>
      </c>
      <c r="N36" s="53" t="str">
        <f t="shared" si="29"/>
        <v>#REF!</v>
      </c>
      <c r="O36" s="54">
        <v>1.0</v>
      </c>
      <c r="P36" s="55"/>
      <c r="Q36" s="54" t="str">
        <f t="shared" si="1"/>
        <v/>
      </c>
      <c r="R36" s="56"/>
      <c r="S36" s="56"/>
      <c r="T36" s="57" t="str">
        <f t="shared" si="19"/>
        <v/>
      </c>
      <c r="U36" s="58"/>
      <c r="V36" s="58"/>
      <c r="W36" s="58"/>
      <c r="X36" s="59" t="str">
        <f t="shared" si="30"/>
        <v/>
      </c>
      <c r="Y36" s="60" t="str">
        <f t="shared" si="3"/>
        <v/>
      </c>
      <c r="Z36" s="57" t="str">
        <f t="shared" si="4"/>
        <v/>
      </c>
      <c r="AA36" s="60" t="str">
        <f t="shared" si="5"/>
        <v/>
      </c>
      <c r="AB36" s="57" t="str">
        <f t="shared" si="31"/>
        <v/>
      </c>
      <c r="AC36" s="61" t="str">
        <f t="shared" si="6"/>
        <v/>
      </c>
      <c r="AD36" s="62" t="b">
        <f>IFERROR(IF(OR(AND(AC36="Bajo",AC37="Bajo",AC38="Bajo"),AND(AC36="Bajo",AC37="Bajo",AC38=""),AND(AC36="Bajo",AC37="",AC38="")),"Bajo",IF(OR(AND(AC36="Bajo",AC37="Bajo",AC38="Moderado"),AND(AC36="Bajo",AC37="Moderado",AC38="Moderado"),AND(AC36="Moderado",AC37="Moderado",AC38="Moderado"),AND(AC36="Bajo",AC37="Moderado",AC38=""),AND(AC36="Moderado",AC37="Bajo",AC38=""),AND(AC36="Moderado",AC37="Moderado",AC38=""),AND(AC36="Moderado",AC37="",AC38="")),"Moderado",IF(OR(AND(AC36="Bajo",AC37="Bajo",AC38="Alto"),AND(AC36="Bajo",AC37="Moderado",AC38="Alto"),AND(AC36="Moderado",AC37="Bajo",AC38="Alto"),AND(AC36="Moderado",AC37="Alto",AC38="Bajo"),AND(AC36="Moderado",AC37="Moderado",AC38="Alto"),AND(AC36="Alto",AC37="Bajo",AC38="Bajo"),AND(AC36="Alto",AC37="Moderado",AC38="Bajo"),AND(AC36="Alto",AC37="Moderado",AC38="Moderado"),AND(AC36="Alto",AC37="Alto",AC38="Bajo"),AND(AC36="Alto",AC37="Alto",AC38="Moderado"),AND(AC36="Alto",AC37="Alto",AC38="Alto"),AND(AC36="Alto",AC37="Bajo",AC38=""),AND(AC36="Alto",AC37="Moderado",AC38=""),AND(AC36="Alto",AC37="Alto",AC38=""),AND(AC36="Bajo",AC37="Alto",AC38=""),AND(AC36="Moderado",AC37="Alto",AC38=""),AND(AC36="Alto",AC37="",AC38="")),"Alto",IF(OR(AND(AC36="Bajo",AC37="Bajo",AC38="Extremo"),AND(AC36="Bajo",AC37="Moderado",AC38="Extremo"),AND(AC36="Bajo",AC37="Alto",AC38="Extremo"),AND(AC36="Moderado",AC37="Bajo",AC38="Extremo"),AND(AC36="Moderado",AC37="Alto",AC38="Extremo"),AND(AC36="Moderado",AC37="Moderado",AC38="Extremo"),AND(AC36="Alto",AC37="Bajo",AC38="Extremo"),AND(AC36="Alto",AC37="Moderado",AC38="Extremo"),AND(AC36="Alto",AC37="Alto",AC38="Extremo"),AND(AC36="Extremo",AC37="Bajo",AC38="Bajo"),AND(AC36="Extremo",AC37="Bajo",AC38="Moderado"),AND(AC36="Extremo",AC37="Bajo",AC38="Alto"),AND(AC36="Extremo",AC37="Moderado",AC38="Bajo"),AND(AC36="Extremo",AC37="Moderado",AC38="Moderado"),AND(AC36="Extremo",AC37="Moderado",AC38="Alto"),AND(AC36="Extremo",AC37="Alto",AC38="Bajo"),AND(AC36="Extremo",AC37="Alto",AC38="Moderado"),AND(AC36="Extremo",AC37="Alto",AC38="Alto"),AND(AC36="Extremo",AC37="Extremo",AC38="Bajo"),AND(AC36="Extremo",AC37="Extremo",AC38="Moderado"),AND(AC36="Extremo",AC37="Extremo",AC38="Alto"),AND(AC36="Extremo",AC37="Extremo",AC38="Extremo"),AND(AC36="Extremo",AC37="Bajo",AC38=""),AND(AC36="Extremo",AC37="Moderado",AC38=""),AND(AC36="Extremo",AC37="Alto",AC38=""),AND(AC36="Extremo",AC37="",AC38="")),"Extremo")))),"")</f>
        <v>0</v>
      </c>
      <c r="AE36" s="63"/>
      <c r="AF36" s="64"/>
      <c r="AG36" s="64"/>
      <c r="AH36" s="65"/>
      <c r="AI36" s="65"/>
      <c r="AJ36" s="64"/>
      <c r="AK36" s="54"/>
    </row>
    <row r="37" ht="16.5" customHeight="1">
      <c r="A37" s="66"/>
      <c r="B37" s="66"/>
      <c r="C37" s="66"/>
      <c r="D37" s="66"/>
      <c r="E37" s="66"/>
      <c r="F37" s="66"/>
      <c r="G37" s="66"/>
      <c r="H37" s="66"/>
      <c r="I37" s="66"/>
      <c r="J37" s="66"/>
      <c r="K37" s="66"/>
      <c r="L37" s="66"/>
      <c r="M37" s="66"/>
      <c r="N37" s="66"/>
      <c r="O37" s="54">
        <v>2.0</v>
      </c>
      <c r="P37" s="55"/>
      <c r="Q37" s="54" t="str">
        <f t="shared" si="1"/>
        <v/>
      </c>
      <c r="R37" s="56"/>
      <c r="S37" s="56"/>
      <c r="T37" s="57" t="str">
        <f t="shared" si="19"/>
        <v/>
      </c>
      <c r="U37" s="58"/>
      <c r="V37" s="58"/>
      <c r="W37" s="58"/>
      <c r="X37" s="59" t="str">
        <f>IFERROR(IF(AND(Q36="Probabilidad",Q37="Probabilidad"),(Z36-(+Z36*T37)),IF(Q37="Probabilidad",(I36-(+I36*T37)),IF(Q37="Impacto",Z36,""))),"")</f>
        <v/>
      </c>
      <c r="Y37" s="60" t="str">
        <f t="shared" si="3"/>
        <v/>
      </c>
      <c r="Z37" s="57" t="str">
        <f t="shared" si="4"/>
        <v/>
      </c>
      <c r="AA37" s="60" t="str">
        <f t="shared" si="5"/>
        <v/>
      </c>
      <c r="AB37" s="57" t="str">
        <f>IFERROR(IF(AND(Q36="Impacto",Q37="Impacto"),(AB36-(+AB36*T37)),IF(Q37="Impacto",($M$16-(+$M$16*T37)),IF(Q37="Probabilidad",AB36,""))),"")</f>
        <v/>
      </c>
      <c r="AC37" s="61" t="str">
        <f t="shared" si="6"/>
        <v/>
      </c>
      <c r="AD37" s="67"/>
      <c r="AE37" s="66"/>
      <c r="AF37" s="64"/>
      <c r="AG37" s="64"/>
      <c r="AH37" s="65"/>
      <c r="AI37" s="65"/>
      <c r="AJ37" s="64"/>
      <c r="AK37" s="54"/>
    </row>
    <row r="38" ht="16.5" customHeight="1">
      <c r="A38" s="46"/>
      <c r="B38" s="46"/>
      <c r="C38" s="46"/>
      <c r="D38" s="46"/>
      <c r="E38" s="46"/>
      <c r="F38" s="46"/>
      <c r="G38" s="46"/>
      <c r="H38" s="46"/>
      <c r="I38" s="46"/>
      <c r="J38" s="46"/>
      <c r="K38" s="46"/>
      <c r="L38" s="46"/>
      <c r="M38" s="46"/>
      <c r="N38" s="46"/>
      <c r="O38" s="54">
        <v>3.0</v>
      </c>
      <c r="P38" s="55"/>
      <c r="Q38" s="54" t="str">
        <f t="shared" si="1"/>
        <v/>
      </c>
      <c r="R38" s="56"/>
      <c r="S38" s="56"/>
      <c r="T38" s="57" t="str">
        <f t="shared" si="19"/>
        <v/>
      </c>
      <c r="U38" s="58"/>
      <c r="V38" s="58"/>
      <c r="W38" s="58"/>
      <c r="X38" s="59" t="str">
        <f>IFERROR(IF(AND(Q37="Probabilidad",Q38="Probabilidad"),(Z37-(+Z37*T38)),IF(AND(Q37="Impacto",Q38="Probabilidad"),(Z36-(+Z36*T38)),IF(Q38="Impacto",Z37,""))),"")</f>
        <v/>
      </c>
      <c r="Y38" s="60" t="str">
        <f t="shared" si="3"/>
        <v/>
      </c>
      <c r="Z38" s="57" t="str">
        <f t="shared" si="4"/>
        <v/>
      </c>
      <c r="AA38" s="60" t="str">
        <f t="shared" si="5"/>
        <v/>
      </c>
      <c r="AB38" s="57" t="str">
        <f>IFERROR(IF(AND(Q37="Impacto",Q38="Impacto"),(AB37-(+AB37*T38)),IF(AND(Q37="Probabilidad",Q38="Impacto"),(AB36-(+AB36*T38)),IF(Q38="Probabilidad",AB37,""))),"")</f>
        <v/>
      </c>
      <c r="AC38" s="61" t="str">
        <f t="shared" si="6"/>
        <v/>
      </c>
      <c r="AD38" s="68"/>
      <c r="AE38" s="46"/>
      <c r="AF38" s="64"/>
      <c r="AG38" s="64"/>
      <c r="AH38" s="65"/>
      <c r="AI38" s="65"/>
      <c r="AJ38" s="64"/>
      <c r="AK38" s="54"/>
    </row>
    <row r="39" ht="16.5" hidden="1" customHeight="1">
      <c r="A39" s="54"/>
      <c r="B39" s="70"/>
      <c r="C39" s="70"/>
      <c r="D39" s="70"/>
      <c r="E39" s="70"/>
      <c r="F39" s="70"/>
      <c r="G39" s="71"/>
      <c r="H39" s="72" t="str">
        <f t="shared" ref="H39:H41" si="32">IF(G39&lt;=0,"",IF(G39&lt;=2,"Muy Baja",IF(G39&lt;=24,"Baja",IF(G39&lt;=500,"Media",IF(G39&lt;=5000,"Alta","Muy Alta")))))</f>
        <v/>
      </c>
      <c r="I39" s="73" t="str">
        <f t="shared" ref="I39:I41" si="33">IF(H39="","",IF(H39="Muy Baja",0.2,IF(H39="Baja",0.4,IF(H39="Media",0.6,IF(H39="Alta",0.8,IF(H39="Muy Alta",1,))))))</f>
        <v/>
      </c>
      <c r="J39" s="73"/>
      <c r="K39" s="73" t="str">
        <f>IF(NOT(ISERROR(MATCH(J39,'Tabla Impacto'!$B$221:$B$223,0))),'Tabla Impacto'!$F$223&amp;"Por favor no seleccionar los criterios de impacto(Afectación Económica o presupuestal y Pérdida Reputacional)",J39)</f>
        <v/>
      </c>
      <c r="L39" s="72" t="str">
        <f>IF(OR(K39='Tabla Impacto'!$C$11,K39='Tabla Impacto'!$D$11),"Leve",IF(OR(K39='Tabla Impacto'!$C$12,K39='Tabla Impacto'!$D$12),"Menor",IF(OR(K39='Tabla Impacto'!$C$13,K39='Tabla Impacto'!$D$13),"Moderado",IF(OR(K39='Tabla Impacto'!$C$14,K39='Tabla Impacto'!$D$14),"Mayor",IF(OR(K39='Tabla Impacto'!$C$15,K39='Tabla Impacto'!$D$15),"Catastrófico","")))))</f>
        <v/>
      </c>
      <c r="M39" s="73" t="str">
        <f t="shared" ref="M39:M41" si="34">IF(L39="","",IF(L39="Leve",0.2,IF(L39="Menor",0.4,IF(L39="Moderado",0.6,IF(L39="Mayor",0.8,IF(L39="Catastrófico",1,))))))</f>
        <v/>
      </c>
      <c r="N39" s="74" t="str">
        <f t="shared" ref="N39:N41" si="35">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54"/>
      <c r="P39" s="55"/>
      <c r="Q39" s="54" t="str">
        <f t="shared" si="1"/>
        <v/>
      </c>
      <c r="R39" s="56"/>
      <c r="S39" s="56"/>
      <c r="T39" s="57" t="str">
        <f t="shared" si="19"/>
        <v/>
      </c>
      <c r="U39" s="56"/>
      <c r="V39" s="56"/>
      <c r="W39" s="56"/>
      <c r="X39" s="59" t="str">
        <f t="shared" ref="X39:X41" si="36">IFERROR(IF(Q39="Probabilidad",(I39-(+I39*T39)),IF(Q39="Impacto",I39,"")),"")</f>
        <v/>
      </c>
      <c r="Y39" s="60" t="str">
        <f t="shared" si="3"/>
        <v/>
      </c>
      <c r="Z39" s="57" t="str">
        <f t="shared" si="4"/>
        <v/>
      </c>
      <c r="AA39" s="60" t="str">
        <f t="shared" si="5"/>
        <v/>
      </c>
      <c r="AB39" s="57" t="str">
        <f t="shared" ref="AB39:AB41" si="37">IFERROR(IF(Q39="Impacto",(M39-(+M39*T39)),IF(Q39="Probabilidad",M39,"")),"")</f>
        <v/>
      </c>
      <c r="AC39" s="61" t="str">
        <f t="shared" si="6"/>
        <v/>
      </c>
      <c r="AD39" s="75"/>
      <c r="AE39" s="56"/>
      <c r="AF39" s="64"/>
      <c r="AG39" s="64"/>
      <c r="AH39" s="65"/>
      <c r="AI39" s="65"/>
      <c r="AJ39" s="64"/>
      <c r="AK39" s="54"/>
    </row>
    <row r="40" ht="16.5" hidden="1" customHeight="1">
      <c r="A40" s="54"/>
      <c r="B40" s="70"/>
      <c r="C40" s="70"/>
      <c r="D40" s="70"/>
      <c r="E40" s="70"/>
      <c r="F40" s="70"/>
      <c r="G40" s="71"/>
      <c r="H40" s="72" t="str">
        <f t="shared" si="32"/>
        <v/>
      </c>
      <c r="I40" s="73" t="str">
        <f t="shared" si="33"/>
        <v/>
      </c>
      <c r="J40" s="73"/>
      <c r="K40" s="73" t="str">
        <f>IF(NOT(ISERROR(MATCH(J40,'Tabla Impacto'!$B$221:$B$223,0))),'Tabla Impacto'!$F$223&amp;"Por favor no seleccionar los criterios de impacto(Afectación Económica o presupuestal y Pérdida Reputacional)",J40)</f>
        <v/>
      </c>
      <c r="L40" s="72" t="str">
        <f>IF(OR(K40='Tabla Impacto'!$C$11,K40='Tabla Impacto'!$D$11),"Leve",IF(OR(K40='Tabla Impacto'!$C$12,K40='Tabla Impacto'!$D$12),"Menor",IF(OR(K40='Tabla Impacto'!$C$13,K40='Tabla Impacto'!$D$13),"Moderado",IF(OR(K40='Tabla Impacto'!$C$14,K40='Tabla Impacto'!$D$14),"Mayor",IF(OR(K40='Tabla Impacto'!$C$15,K40='Tabla Impacto'!$D$15),"Catastrófico","")))))</f>
        <v/>
      </c>
      <c r="M40" s="73" t="str">
        <f t="shared" si="34"/>
        <v/>
      </c>
      <c r="N40" s="74" t="str">
        <f t="shared" si="35"/>
        <v/>
      </c>
      <c r="O40" s="54"/>
      <c r="P40" s="55"/>
      <c r="Q40" s="54" t="str">
        <f t="shared" si="1"/>
        <v/>
      </c>
      <c r="R40" s="56"/>
      <c r="S40" s="56"/>
      <c r="T40" s="57" t="str">
        <f t="shared" si="19"/>
        <v/>
      </c>
      <c r="U40" s="56"/>
      <c r="V40" s="56"/>
      <c r="W40" s="56"/>
      <c r="X40" s="59" t="str">
        <f t="shared" si="36"/>
        <v/>
      </c>
      <c r="Y40" s="60" t="str">
        <f t="shared" si="3"/>
        <v/>
      </c>
      <c r="Z40" s="57" t="str">
        <f t="shared" si="4"/>
        <v/>
      </c>
      <c r="AA40" s="60" t="str">
        <f t="shared" si="5"/>
        <v/>
      </c>
      <c r="AB40" s="57" t="str">
        <f t="shared" si="37"/>
        <v/>
      </c>
      <c r="AC40" s="61" t="str">
        <f t="shared" si="6"/>
        <v/>
      </c>
      <c r="AD40" s="75"/>
      <c r="AE40" s="56"/>
      <c r="AF40" s="64"/>
      <c r="AG40" s="64"/>
      <c r="AH40" s="65"/>
      <c r="AI40" s="65"/>
      <c r="AJ40" s="64"/>
      <c r="AK40" s="54"/>
    </row>
    <row r="41" ht="16.5" customHeight="1">
      <c r="A41" s="48">
        <v>6.0</v>
      </c>
      <c r="B41" s="49"/>
      <c r="C41" s="49"/>
      <c r="D41" s="49"/>
      <c r="E41" s="49"/>
      <c r="F41" s="49"/>
      <c r="G41" s="48"/>
      <c r="H41" s="51" t="str">
        <f t="shared" si="32"/>
        <v/>
      </c>
      <c r="I41" s="52" t="str">
        <f t="shared" si="33"/>
        <v/>
      </c>
      <c r="J41" s="52"/>
      <c r="K41" s="52" t="str">
        <f>IF(NOT(ISERROR(MATCH(J41,'[1]Tabla Impacto'!$B$221:$B$223,0))),'[1]Tabla Impacto'!$F$223&amp;"Por favor no seleccionar los criterios de impacto(Afectación Económica o presupuestal y Pérdida Reputacional)",J41)</f>
        <v/>
      </c>
      <c r="L41" s="51" t="str">
        <f>IF(OR(K41='[1]Tabla Impacto'!$C$11,K41='[1]Tabla Impacto'!$D$11),"Leve",IF(OR(K41='[1]Tabla Impacto'!$C$12,K41='[1]Tabla Impacto'!$D$12),"Menor",IF(OR(K41='[1]Tabla Impacto'!$C$13,K41='[1]Tabla Impacto'!$D$13),"Moderado",IF(OR(K41='[1]Tabla Impacto'!$C$14,K41='[1]Tabla Impacto'!$D$14),"Mayor",IF(OR(K41='[1]Tabla Impacto'!$C$15,K41='[1]Tabla Impacto'!$D$15),"Catastrófico","")))))</f>
        <v>#REF!</v>
      </c>
      <c r="M41" s="52" t="str">
        <f t="shared" si="34"/>
        <v>#REF!</v>
      </c>
      <c r="N41" s="53" t="str">
        <f t="shared" si="35"/>
        <v>#REF!</v>
      </c>
      <c r="O41" s="54">
        <v>1.0</v>
      </c>
      <c r="P41" s="55"/>
      <c r="Q41" s="54" t="str">
        <f t="shared" si="1"/>
        <v/>
      </c>
      <c r="R41" s="56"/>
      <c r="S41" s="56"/>
      <c r="T41" s="57" t="str">
        <f t="shared" si="19"/>
        <v/>
      </c>
      <c r="U41" s="58"/>
      <c r="V41" s="58"/>
      <c r="W41" s="58"/>
      <c r="X41" s="59" t="str">
        <f t="shared" si="36"/>
        <v/>
      </c>
      <c r="Y41" s="60" t="str">
        <f t="shared" si="3"/>
        <v/>
      </c>
      <c r="Z41" s="57" t="str">
        <f t="shared" si="4"/>
        <v/>
      </c>
      <c r="AA41" s="60" t="str">
        <f t="shared" si="5"/>
        <v/>
      </c>
      <c r="AB41" s="57" t="str">
        <f t="shared" si="37"/>
        <v/>
      </c>
      <c r="AC41" s="61" t="str">
        <f t="shared" si="6"/>
        <v/>
      </c>
      <c r="AD41" s="62" t="b">
        <f>IFERROR(IF(OR(AND(AC41="Bajo",AC42="Bajo",AC43="Bajo"),AND(AC41="Bajo",AC42="Bajo",AC43=""),AND(AC41="Bajo",AC42="",AC43="")),"Bajo",IF(OR(AND(AC41="Bajo",AC42="Bajo",AC43="Moderado"),AND(AC41="Bajo",AC42="Moderado",AC43="Moderado"),AND(AC41="Moderado",AC42="Moderado",AC43="Moderado"),AND(AC41="Bajo",AC42="Moderado",AC43=""),AND(AC41="Moderado",AC42="Bajo",AC43=""),AND(AC41="Moderado",AC42="Moderado",AC43=""),AND(AC41="Moderado",AC42="",AC43="")),"Moderado",IF(OR(AND(AC41="Bajo",AC42="Bajo",AC43="Alto"),AND(AC41="Bajo",AC42="Moderado",AC43="Alto"),AND(AC41="Moderado",AC42="Bajo",AC43="Alto"),AND(AC41="Moderado",AC42="Alto",AC43="Bajo"),AND(AC41="Moderado",AC42="Moderado",AC43="Alto"),AND(AC41="Alto",AC42="Bajo",AC43="Bajo"),AND(AC41="Alto",AC42="Moderado",AC43="Bajo"),AND(AC41="Alto",AC42="Moderado",AC43="Moderado"),AND(AC41="Alto",AC42="Alto",AC43="Bajo"),AND(AC41="Alto",AC42="Alto",AC43="Moderado"),AND(AC41="Alto",AC42="Alto",AC43="Alto"),AND(AC41="Alto",AC42="Bajo",AC43=""),AND(AC41="Alto",AC42="Moderado",AC43=""),AND(AC41="Alto",AC42="Alto",AC43=""),AND(AC41="Bajo",AC42="Alto",AC43=""),AND(AC41="Moderado",AC42="Alto",AC43=""),AND(AC41="Alto",AC42="",AC43="")),"Alto",IF(OR(AND(AC41="Bajo",AC42="Bajo",AC43="Extremo"),AND(AC41="Bajo",AC42="Moderado",AC43="Extremo"),AND(AC41="Bajo",AC42="Alto",AC43="Extremo"),AND(AC41="Moderado",AC42="Bajo",AC43="Extremo"),AND(AC41="Moderado",AC42="Alto",AC43="Extremo"),AND(AC41="Moderado",AC42="Moderado",AC43="Extremo"),AND(AC41="Alto",AC42="Bajo",AC43="Extremo"),AND(AC41="Alto",AC42="Moderado",AC43="Extremo"),AND(AC41="Alto",AC42="Alto",AC43="Extremo"),AND(AC41="Extremo",AC42="Bajo",AC43="Bajo"),AND(AC41="Extremo",AC42="Bajo",AC43="Moderado"),AND(AC41="Extremo",AC42="Bajo",AC43="Alto"),AND(AC41="Extremo",AC42="Moderado",AC43="Bajo"),AND(AC41="Extremo",AC42="Moderado",AC43="Moderado"),AND(AC41="Extremo",AC42="Moderado",AC43="Alto"),AND(AC41="Extremo",AC42="Alto",AC43="Bajo"),AND(AC41="Extremo",AC42="Alto",AC43="Moderado"),AND(AC41="Extremo",AC42="Alto",AC43="Alto"),AND(AC41="Extremo",AC42="Extremo",AC43="Bajo"),AND(AC41="Extremo",AC42="Extremo",AC43="Moderado"),AND(AC41="Extremo",AC42="Extremo",AC43="Alto"),AND(AC41="Extremo",AC42="Extremo",AC43="Extremo"),AND(AC41="Extremo",AC42="Bajo",AC43=""),AND(AC41="Extremo",AC42="Moderado",AC43=""),AND(AC41="Extremo",AC42="Alto",AC43=""),AND(AC41="Extremo",AC42="",AC43="")),"Extremo")))),"")</f>
        <v>0</v>
      </c>
      <c r="AE41" s="63"/>
      <c r="AF41" s="64"/>
      <c r="AG41" s="64"/>
      <c r="AH41" s="65"/>
      <c r="AI41" s="65"/>
      <c r="AJ41" s="64"/>
      <c r="AK41" s="54"/>
    </row>
    <row r="42" ht="16.5" customHeight="1">
      <c r="A42" s="66"/>
      <c r="B42" s="66"/>
      <c r="C42" s="66"/>
      <c r="D42" s="66"/>
      <c r="E42" s="66"/>
      <c r="F42" s="66"/>
      <c r="G42" s="66"/>
      <c r="H42" s="66"/>
      <c r="I42" s="66"/>
      <c r="J42" s="66"/>
      <c r="K42" s="66"/>
      <c r="L42" s="66"/>
      <c r="M42" s="66"/>
      <c r="N42" s="66"/>
      <c r="O42" s="54">
        <v>2.0</v>
      </c>
      <c r="P42" s="55"/>
      <c r="Q42" s="54" t="str">
        <f t="shared" si="1"/>
        <v/>
      </c>
      <c r="R42" s="56"/>
      <c r="S42" s="56"/>
      <c r="T42" s="57" t="str">
        <f t="shared" si="19"/>
        <v/>
      </c>
      <c r="U42" s="58"/>
      <c r="V42" s="58"/>
      <c r="W42" s="58"/>
      <c r="X42" s="59" t="str">
        <f>IFERROR(IF(AND(Q41="Probabilidad",Q42="Probabilidad"),(Z41-(+Z41*T42)),IF(Q42="Probabilidad",(I41-(+I41*T42)),IF(Q42="Impacto",Z41,""))),"")</f>
        <v/>
      </c>
      <c r="Y42" s="60" t="str">
        <f t="shared" si="3"/>
        <v/>
      </c>
      <c r="Z42" s="57" t="str">
        <f t="shared" si="4"/>
        <v/>
      </c>
      <c r="AA42" s="60" t="str">
        <f t="shared" si="5"/>
        <v/>
      </c>
      <c r="AB42" s="57" t="str">
        <f>IFERROR(IF(AND(Q41="Impacto",Q42="Impacto"),(AB41-(+AB41*T42)),IF(Q42="Impacto",($M$16-(+$M$16*T42)),IF(Q42="Probabilidad",AB41,""))),"")</f>
        <v/>
      </c>
      <c r="AC42" s="61" t="str">
        <f t="shared" si="6"/>
        <v/>
      </c>
      <c r="AD42" s="67"/>
      <c r="AE42" s="66"/>
      <c r="AF42" s="64"/>
      <c r="AG42" s="64"/>
      <c r="AH42" s="65"/>
      <c r="AI42" s="65"/>
      <c r="AJ42" s="64"/>
      <c r="AK42" s="54"/>
    </row>
    <row r="43" ht="16.5" customHeight="1">
      <c r="A43" s="46"/>
      <c r="B43" s="46"/>
      <c r="C43" s="46"/>
      <c r="D43" s="46"/>
      <c r="E43" s="46"/>
      <c r="F43" s="46"/>
      <c r="G43" s="46"/>
      <c r="H43" s="46"/>
      <c r="I43" s="46"/>
      <c r="J43" s="46"/>
      <c r="K43" s="46"/>
      <c r="L43" s="46"/>
      <c r="M43" s="46"/>
      <c r="N43" s="46"/>
      <c r="O43" s="54">
        <v>3.0</v>
      </c>
      <c r="P43" s="55"/>
      <c r="Q43" s="54" t="str">
        <f t="shared" si="1"/>
        <v/>
      </c>
      <c r="R43" s="56"/>
      <c r="S43" s="56"/>
      <c r="T43" s="57" t="str">
        <f t="shared" si="19"/>
        <v/>
      </c>
      <c r="U43" s="58"/>
      <c r="V43" s="58"/>
      <c r="W43" s="58"/>
      <c r="X43" s="59" t="str">
        <f>IFERROR(IF(AND(Q42="Probabilidad",Q43="Probabilidad"),(Z42-(+Z42*T43)),IF(AND(Q42="Impacto",Q43="Probabilidad"),(Z41-(+Z41*T43)),IF(Q43="Impacto",Z42,""))),"")</f>
        <v/>
      </c>
      <c r="Y43" s="60" t="str">
        <f t="shared" si="3"/>
        <v/>
      </c>
      <c r="Z43" s="57" t="str">
        <f t="shared" si="4"/>
        <v/>
      </c>
      <c r="AA43" s="60" t="str">
        <f t="shared" si="5"/>
        <v/>
      </c>
      <c r="AB43" s="57" t="str">
        <f>IFERROR(IF(AND(Q42="Impacto",Q43="Impacto"),(AB42-(+AB42*T43)),IF(AND(Q42="Probabilidad",Q43="Impacto"),(AB41-(+AB41*T43)),IF(Q43="Probabilidad",AB42,""))),"")</f>
        <v/>
      </c>
      <c r="AC43" s="61" t="str">
        <f t="shared" si="6"/>
        <v/>
      </c>
      <c r="AD43" s="68"/>
      <c r="AE43" s="46"/>
      <c r="AF43" s="64"/>
      <c r="AG43" s="64"/>
      <c r="AH43" s="65"/>
      <c r="AI43" s="65"/>
      <c r="AJ43" s="64"/>
      <c r="AK43" s="54"/>
    </row>
    <row r="44" ht="16.5" hidden="1" customHeight="1">
      <c r="A44" s="54"/>
      <c r="B44" s="70"/>
      <c r="C44" s="70"/>
      <c r="D44" s="70"/>
      <c r="E44" s="70"/>
      <c r="F44" s="70"/>
      <c r="G44" s="71"/>
      <c r="H44" s="72" t="str">
        <f t="shared" ref="H44:H45" si="38">IF(G44&lt;=0,"",IF(G44&lt;=2,"Muy Baja",IF(G44&lt;=24,"Baja",IF(G44&lt;=500,"Media",IF(G44&lt;=5000,"Alta","Muy Alta")))))</f>
        <v/>
      </c>
      <c r="I44" s="73" t="str">
        <f t="shared" ref="I44:I45" si="39">IF(H44="","",IF(H44="Muy Baja",0.2,IF(H44="Baja",0.4,IF(H44="Media",0.6,IF(H44="Alta",0.8,IF(H44="Muy Alta",1,))))))</f>
        <v/>
      </c>
      <c r="J44" s="73"/>
      <c r="K44" s="73" t="str">
        <f>IF(NOT(ISERROR(MATCH(J44,'Tabla Impacto'!$B$221:$B$223,0))),'Tabla Impacto'!$F$223&amp;"Por favor no seleccionar los criterios de impacto(Afectación Económica o presupuestal y Pérdida Reputacional)",J44)</f>
        <v/>
      </c>
      <c r="L44" s="72" t="str">
        <f>IF(OR(K44='Tabla Impacto'!$C$11,K44='Tabla Impacto'!$D$11),"Leve",IF(OR(K44='Tabla Impacto'!$C$12,K44='Tabla Impacto'!$D$12),"Menor",IF(OR(K44='Tabla Impacto'!$C$13,K44='Tabla Impacto'!$D$13),"Moderado",IF(OR(K44='Tabla Impacto'!$C$14,K44='Tabla Impacto'!$D$14),"Mayor",IF(OR(K44='Tabla Impacto'!$C$15,K44='Tabla Impacto'!$D$15),"Catastrófico","")))))</f>
        <v/>
      </c>
      <c r="M44" s="73" t="str">
        <f t="shared" ref="M44:M45" si="40">IF(L44="","",IF(L44="Leve",0.2,IF(L44="Menor",0.4,IF(L44="Moderado",0.6,IF(L44="Mayor",0.8,IF(L44="Catastrófico",1,))))))</f>
        <v/>
      </c>
      <c r="N44" s="74" t="str">
        <f t="shared" ref="N44:N45" si="41">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54"/>
      <c r="P44" s="64"/>
      <c r="Q44" s="54"/>
      <c r="R44" s="56"/>
      <c r="S44" s="56"/>
      <c r="T44" s="57" t="str">
        <f t="shared" si="19"/>
        <v/>
      </c>
      <c r="U44" s="56"/>
      <c r="V44" s="56"/>
      <c r="W44" s="56"/>
      <c r="X44" s="59" t="str">
        <f t="shared" ref="X44:X45" si="42">IFERROR(IF(Q44="Probabilidad",(I44-(+I44*T44)),IF(Q44="Impacto",I44,"")),"")</f>
        <v/>
      </c>
      <c r="Y44" s="60" t="str">
        <f t="shared" si="3"/>
        <v/>
      </c>
      <c r="Z44" s="57" t="str">
        <f t="shared" si="4"/>
        <v/>
      </c>
      <c r="AA44" s="60" t="str">
        <f t="shared" si="5"/>
        <v/>
      </c>
      <c r="AB44" s="57" t="str">
        <f t="shared" ref="AB44:AB45" si="43">IFERROR(IF(Q44="Impacto",(M44-(+M44*T44)),IF(Q44="Probabilidad",M44,"")),"")</f>
        <v/>
      </c>
      <c r="AC44" s="61" t="str">
        <f t="shared" si="6"/>
        <v/>
      </c>
      <c r="AD44" s="75"/>
      <c r="AE44" s="56"/>
      <c r="AF44" s="64"/>
      <c r="AG44" s="64"/>
      <c r="AH44" s="65"/>
      <c r="AI44" s="65"/>
      <c r="AJ44" s="64"/>
      <c r="AK44" s="54"/>
    </row>
    <row r="45" ht="16.5" hidden="1" customHeight="1">
      <c r="A45" s="54"/>
      <c r="B45" s="70"/>
      <c r="C45" s="70"/>
      <c r="D45" s="70"/>
      <c r="E45" s="70"/>
      <c r="F45" s="70"/>
      <c r="G45" s="71"/>
      <c r="H45" s="72" t="str">
        <f t="shared" si="38"/>
        <v/>
      </c>
      <c r="I45" s="73" t="str">
        <f t="shared" si="39"/>
        <v/>
      </c>
      <c r="J45" s="73"/>
      <c r="K45" s="73" t="str">
        <f>IF(NOT(ISERROR(MATCH(J45,'Tabla Impacto'!$B$221:$B$223,0))),'Tabla Impacto'!$F$223&amp;"Por favor no seleccionar los criterios de impacto(Afectación Económica o presupuestal y Pérdida Reputacional)",J45)</f>
        <v/>
      </c>
      <c r="L45" s="72" t="str">
        <f>IF(OR(K45='Tabla Impacto'!$C$11,K45='Tabla Impacto'!$D$11),"Leve",IF(OR(K45='Tabla Impacto'!$C$12,K45='Tabla Impacto'!$D$12),"Menor",IF(OR(K45='Tabla Impacto'!$C$13,K45='Tabla Impacto'!$D$13),"Moderado",IF(OR(K45='Tabla Impacto'!$C$14,K45='Tabla Impacto'!$D$14),"Mayor",IF(OR(K45='Tabla Impacto'!$C$15,K45='Tabla Impacto'!$D$15),"Catastrófico","")))))</f>
        <v/>
      </c>
      <c r="M45" s="73" t="str">
        <f t="shared" si="40"/>
        <v/>
      </c>
      <c r="N45" s="74" t="str">
        <f t="shared" si="41"/>
        <v/>
      </c>
      <c r="O45" s="54"/>
      <c r="P45" s="64"/>
      <c r="Q45" s="54" t="str">
        <f>IF(OR(R45="Preventivo",R45="Detectivo"),"Probabilidad",IF(R45="Correctivo","Impacto",""))</f>
        <v/>
      </c>
      <c r="R45" s="56"/>
      <c r="S45" s="56"/>
      <c r="T45" s="57" t="str">
        <f t="shared" si="19"/>
        <v/>
      </c>
      <c r="U45" s="56"/>
      <c r="V45" s="56"/>
      <c r="W45" s="56"/>
      <c r="X45" s="59" t="str">
        <f t="shared" si="42"/>
        <v/>
      </c>
      <c r="Y45" s="60" t="str">
        <f t="shared" si="3"/>
        <v/>
      </c>
      <c r="Z45" s="57" t="str">
        <f t="shared" si="4"/>
        <v/>
      </c>
      <c r="AA45" s="60" t="str">
        <f t="shared" si="5"/>
        <v/>
      </c>
      <c r="AB45" s="57" t="str">
        <f t="shared" si="43"/>
        <v/>
      </c>
      <c r="AC45" s="61" t="str">
        <f t="shared" si="6"/>
        <v/>
      </c>
      <c r="AD45" s="75"/>
      <c r="AE45" s="56"/>
      <c r="AF45" s="64"/>
      <c r="AG45" s="64"/>
      <c r="AH45" s="65"/>
      <c r="AI45" s="65"/>
      <c r="AJ45" s="64"/>
      <c r="AK45" s="54"/>
    </row>
    <row r="46" ht="16.5" customHeight="1">
      <c r="A46" s="54"/>
      <c r="B46" s="78" t="s">
        <v>77</v>
      </c>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30"/>
    </row>
    <row r="47" ht="16.5" customHeight="1">
      <c r="A47" s="20"/>
      <c r="B47" s="79" t="s">
        <v>78</v>
      </c>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80"/>
      <c r="AE47" s="20"/>
      <c r="AF47" s="20"/>
      <c r="AG47" s="20"/>
      <c r="AH47" s="20"/>
      <c r="AI47" s="20"/>
      <c r="AJ47" s="20"/>
      <c r="AK47" s="20"/>
    </row>
    <row r="48" ht="16.5" customHeight="1">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80"/>
      <c r="AE48" s="20"/>
      <c r="AF48" s="20"/>
      <c r="AG48" s="20"/>
      <c r="AH48" s="20"/>
      <c r="AI48" s="20"/>
      <c r="AJ48" s="20"/>
      <c r="AK48" s="20"/>
    </row>
    <row r="49" ht="16.5" customHeight="1">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E49" s="20"/>
      <c r="AF49" s="20"/>
      <c r="AG49" s="20"/>
      <c r="AH49" s="20"/>
      <c r="AI49" s="20"/>
      <c r="AJ49" s="20"/>
      <c r="AK49" s="20"/>
    </row>
    <row r="50" ht="16.5" customHeight="1">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E50" s="20"/>
      <c r="AF50" s="20"/>
      <c r="AG50" s="20"/>
      <c r="AH50" s="20"/>
      <c r="AI50" s="20"/>
      <c r="AJ50" s="20"/>
      <c r="AK50" s="20"/>
    </row>
    <row r="51" ht="16.5" customHeight="1">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E51" s="20"/>
      <c r="AF51" s="20"/>
      <c r="AG51" s="20"/>
      <c r="AH51" s="20"/>
      <c r="AI51" s="20"/>
      <c r="AJ51" s="20"/>
      <c r="AK51" s="20"/>
    </row>
    <row r="52" ht="16.5" customHeight="1">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E52" s="20"/>
      <c r="AF52" s="20"/>
      <c r="AG52" s="20"/>
      <c r="AH52" s="20"/>
      <c r="AI52" s="20"/>
      <c r="AJ52" s="20"/>
      <c r="AK52" s="20"/>
    </row>
    <row r="53" ht="16.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E53" s="20"/>
      <c r="AF53" s="20"/>
      <c r="AG53" s="20"/>
      <c r="AH53" s="20"/>
      <c r="AI53" s="20"/>
      <c r="AJ53" s="20"/>
      <c r="AK53" s="20"/>
    </row>
    <row r="54" ht="16.5" customHeight="1">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E54" s="20"/>
      <c r="AF54" s="20"/>
      <c r="AG54" s="20"/>
      <c r="AH54" s="20"/>
      <c r="AI54" s="20"/>
      <c r="AJ54" s="20"/>
      <c r="AK54" s="20"/>
    </row>
    <row r="55" ht="16.5" customHeight="1">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E55" s="20"/>
      <c r="AF55" s="20"/>
      <c r="AG55" s="20"/>
      <c r="AH55" s="20"/>
      <c r="AI55" s="20"/>
      <c r="AJ55" s="20"/>
      <c r="AK55" s="20"/>
    </row>
    <row r="56" ht="16.5" customHeight="1">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E56" s="20"/>
      <c r="AF56" s="20"/>
      <c r="AG56" s="20"/>
      <c r="AH56" s="20"/>
      <c r="AI56" s="20"/>
      <c r="AJ56" s="20"/>
      <c r="AK56" s="20"/>
    </row>
    <row r="57" ht="16.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E57" s="20"/>
      <c r="AF57" s="20"/>
      <c r="AG57" s="20"/>
      <c r="AH57" s="20"/>
      <c r="AI57" s="20"/>
      <c r="AJ57" s="20"/>
      <c r="AK57" s="20"/>
    </row>
    <row r="58" ht="16.5" customHeight="1">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E58" s="20"/>
      <c r="AF58" s="20"/>
      <c r="AG58" s="20"/>
      <c r="AH58" s="20"/>
      <c r="AI58" s="20"/>
      <c r="AJ58" s="20"/>
      <c r="AK58" s="20"/>
    </row>
    <row r="59" ht="16.5" customHeight="1">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E59" s="20"/>
      <c r="AF59" s="20"/>
      <c r="AG59" s="20"/>
      <c r="AH59" s="20"/>
      <c r="AI59" s="20"/>
      <c r="AJ59" s="20"/>
      <c r="AK59" s="20"/>
    </row>
    <row r="60" ht="16.5" customHeight="1">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E60" s="20"/>
      <c r="AF60" s="20"/>
      <c r="AG60" s="20"/>
      <c r="AH60" s="20"/>
      <c r="AI60" s="20"/>
      <c r="AJ60" s="20"/>
      <c r="AK60" s="20"/>
    </row>
    <row r="61" ht="16.5" customHeight="1">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E61" s="20"/>
      <c r="AF61" s="20"/>
      <c r="AG61" s="20"/>
      <c r="AH61" s="20"/>
      <c r="AI61" s="20"/>
      <c r="AJ61" s="20"/>
      <c r="AK61" s="20"/>
    </row>
    <row r="62" ht="16.5" customHeight="1">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E62" s="20"/>
      <c r="AF62" s="20"/>
      <c r="AG62" s="20"/>
      <c r="AH62" s="20"/>
      <c r="AI62" s="20"/>
      <c r="AJ62" s="20"/>
      <c r="AK62" s="20"/>
    </row>
    <row r="63" ht="16.5"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E63" s="20"/>
      <c r="AF63" s="20"/>
      <c r="AG63" s="20"/>
      <c r="AH63" s="20"/>
      <c r="AI63" s="20"/>
      <c r="AJ63" s="20"/>
      <c r="AK63" s="20"/>
    </row>
    <row r="64" ht="16.5" customHeight="1">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E64" s="20"/>
      <c r="AF64" s="20"/>
      <c r="AG64" s="20"/>
      <c r="AH64" s="20"/>
      <c r="AI64" s="20"/>
      <c r="AJ64" s="20"/>
      <c r="AK64" s="20"/>
    </row>
    <row r="65" ht="16.5" customHeight="1">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E65" s="20"/>
      <c r="AF65" s="20"/>
      <c r="AG65" s="20"/>
      <c r="AH65" s="20"/>
      <c r="AI65" s="20"/>
      <c r="AJ65" s="20"/>
      <c r="AK65" s="20"/>
    </row>
    <row r="66" ht="16.5" customHeight="1">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E66" s="20"/>
      <c r="AF66" s="20"/>
      <c r="AG66" s="20"/>
      <c r="AH66" s="20"/>
      <c r="AI66" s="20"/>
      <c r="AJ66" s="20"/>
      <c r="AK66" s="20"/>
    </row>
    <row r="67" ht="16.5" customHeight="1">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E67" s="20"/>
      <c r="AF67" s="20"/>
      <c r="AG67" s="20"/>
      <c r="AH67" s="20"/>
      <c r="AI67" s="20"/>
      <c r="AJ67" s="20"/>
      <c r="AK67" s="20"/>
    </row>
    <row r="68" ht="16.5" customHeight="1">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E68" s="20"/>
      <c r="AF68" s="20"/>
      <c r="AG68" s="20"/>
      <c r="AH68" s="20"/>
      <c r="AI68" s="20"/>
      <c r="AJ68" s="20"/>
      <c r="AK68" s="20"/>
    </row>
    <row r="69" ht="16.5" customHeight="1">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E69" s="20"/>
      <c r="AF69" s="20"/>
      <c r="AG69" s="20"/>
      <c r="AH69" s="20"/>
      <c r="AI69" s="20"/>
      <c r="AJ69" s="20"/>
      <c r="AK69" s="20"/>
    </row>
    <row r="70" ht="16.5" customHeight="1">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E70" s="20"/>
      <c r="AF70" s="20"/>
      <c r="AG70" s="20"/>
      <c r="AH70" s="20"/>
      <c r="AI70" s="20"/>
      <c r="AJ70" s="20"/>
      <c r="AK70" s="20"/>
    </row>
    <row r="71" ht="16.5" customHeight="1">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E71" s="20"/>
      <c r="AF71" s="20"/>
      <c r="AG71" s="20"/>
      <c r="AH71" s="20"/>
      <c r="AI71" s="20"/>
      <c r="AJ71" s="20"/>
      <c r="AK71" s="20"/>
    </row>
    <row r="72" ht="16.5" customHeight="1">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E72" s="20"/>
      <c r="AF72" s="20"/>
      <c r="AG72" s="20"/>
      <c r="AH72" s="20"/>
      <c r="AI72" s="20"/>
      <c r="AJ72" s="20"/>
      <c r="AK72" s="20"/>
    </row>
    <row r="73" ht="16.5" customHeight="1">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E73" s="20"/>
      <c r="AF73" s="20"/>
      <c r="AG73" s="20"/>
      <c r="AH73" s="20"/>
      <c r="AI73" s="20"/>
      <c r="AJ73" s="20"/>
      <c r="AK73" s="20"/>
    </row>
    <row r="74" ht="16.5" customHeight="1">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E74" s="20"/>
      <c r="AF74" s="20"/>
      <c r="AG74" s="20"/>
      <c r="AH74" s="20"/>
      <c r="AI74" s="20"/>
      <c r="AJ74" s="20"/>
      <c r="AK74" s="20"/>
    </row>
    <row r="75" ht="16.5" customHeight="1">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E75" s="20"/>
      <c r="AF75" s="20"/>
      <c r="AG75" s="20"/>
      <c r="AH75" s="20"/>
      <c r="AI75" s="20"/>
      <c r="AJ75" s="20"/>
      <c r="AK75" s="20"/>
    </row>
    <row r="76" ht="16.5" customHeight="1">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E76" s="20"/>
      <c r="AF76" s="20"/>
      <c r="AG76" s="20"/>
      <c r="AH76" s="20"/>
      <c r="AI76" s="20"/>
      <c r="AJ76" s="20"/>
      <c r="AK76" s="20"/>
    </row>
    <row r="77" ht="16.5" customHeight="1">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E77" s="20"/>
      <c r="AF77" s="20"/>
      <c r="AG77" s="20"/>
      <c r="AH77" s="20"/>
      <c r="AI77" s="20"/>
      <c r="AJ77" s="20"/>
      <c r="AK77" s="20"/>
    </row>
    <row r="78" ht="16.5" customHeight="1">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E78" s="20"/>
      <c r="AF78" s="20"/>
      <c r="AG78" s="20"/>
      <c r="AH78" s="20"/>
      <c r="AI78" s="20"/>
      <c r="AJ78" s="20"/>
      <c r="AK78" s="20"/>
    </row>
    <row r="79" ht="16.5" customHeight="1">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E79" s="20"/>
      <c r="AF79" s="20"/>
      <c r="AG79" s="20"/>
      <c r="AH79" s="20"/>
      <c r="AI79" s="20"/>
      <c r="AJ79" s="20"/>
      <c r="AK79" s="20"/>
    </row>
    <row r="80" ht="16.5" customHeight="1">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E80" s="20"/>
      <c r="AF80" s="20"/>
      <c r="AG80" s="20"/>
      <c r="AH80" s="20"/>
      <c r="AI80" s="20"/>
      <c r="AJ80" s="20"/>
      <c r="AK80" s="20"/>
    </row>
    <row r="81" ht="16.5" customHeight="1">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E81" s="20"/>
      <c r="AF81" s="20"/>
      <c r="AG81" s="20"/>
      <c r="AH81" s="20"/>
      <c r="AI81" s="20"/>
      <c r="AJ81" s="20"/>
      <c r="AK81" s="20"/>
    </row>
    <row r="82" ht="16.5" customHeight="1">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E82" s="20"/>
      <c r="AF82" s="20"/>
      <c r="AG82" s="20"/>
      <c r="AH82" s="20"/>
      <c r="AI82" s="20"/>
      <c r="AJ82" s="20"/>
      <c r="AK82" s="20"/>
    </row>
    <row r="83" ht="16.5" customHeight="1">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E83" s="20"/>
      <c r="AF83" s="20"/>
      <c r="AG83" s="20"/>
      <c r="AH83" s="20"/>
      <c r="AI83" s="20"/>
      <c r="AJ83" s="20"/>
      <c r="AK83" s="20"/>
    </row>
    <row r="84" ht="16.5" customHeight="1">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E84" s="20"/>
      <c r="AF84" s="20"/>
      <c r="AG84" s="20"/>
      <c r="AH84" s="20"/>
      <c r="AI84" s="20"/>
      <c r="AJ84" s="20"/>
      <c r="AK84" s="20"/>
    </row>
    <row r="85" ht="16.5" customHeight="1">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E85" s="20"/>
      <c r="AF85" s="20"/>
      <c r="AG85" s="20"/>
      <c r="AH85" s="20"/>
      <c r="AI85" s="20"/>
      <c r="AJ85" s="20"/>
      <c r="AK85" s="20"/>
    </row>
    <row r="86" ht="16.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E86" s="20"/>
      <c r="AF86" s="20"/>
      <c r="AG86" s="20"/>
      <c r="AH86" s="20"/>
      <c r="AI86" s="20"/>
      <c r="AJ86" s="20"/>
      <c r="AK86" s="20"/>
    </row>
    <row r="87" ht="16.5" customHeight="1">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E87" s="20"/>
      <c r="AF87" s="20"/>
      <c r="AG87" s="20"/>
      <c r="AH87" s="20"/>
      <c r="AI87" s="20"/>
      <c r="AJ87" s="20"/>
      <c r="AK87" s="20"/>
    </row>
    <row r="88" ht="16.5" customHeight="1">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E88" s="20"/>
      <c r="AF88" s="20"/>
      <c r="AG88" s="20"/>
      <c r="AH88" s="20"/>
      <c r="AI88" s="20"/>
      <c r="AJ88" s="20"/>
      <c r="AK88" s="20"/>
    </row>
    <row r="89" ht="16.5" customHeight="1">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E89" s="20"/>
      <c r="AF89" s="20"/>
      <c r="AG89" s="20"/>
      <c r="AH89" s="20"/>
      <c r="AI89" s="20"/>
      <c r="AJ89" s="20"/>
      <c r="AK89" s="20"/>
    </row>
    <row r="90" ht="16.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E90" s="20"/>
      <c r="AF90" s="20"/>
      <c r="AG90" s="20"/>
      <c r="AH90" s="20"/>
      <c r="AI90" s="20"/>
      <c r="AJ90" s="20"/>
      <c r="AK90" s="20"/>
    </row>
    <row r="91" ht="16.5" customHeight="1">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E91" s="20"/>
      <c r="AF91" s="20"/>
      <c r="AG91" s="20"/>
      <c r="AH91" s="20"/>
      <c r="AI91" s="20"/>
      <c r="AJ91" s="20"/>
      <c r="AK91" s="20"/>
    </row>
    <row r="92" ht="16.5" customHeight="1">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E92" s="20"/>
      <c r="AF92" s="20"/>
      <c r="AG92" s="20"/>
      <c r="AH92" s="20"/>
      <c r="AI92" s="20"/>
      <c r="AJ92" s="20"/>
      <c r="AK92" s="20"/>
    </row>
    <row r="93" ht="16.5" customHeight="1">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E93" s="20"/>
      <c r="AF93" s="20"/>
      <c r="AG93" s="20"/>
      <c r="AH93" s="20"/>
      <c r="AI93" s="20"/>
      <c r="AJ93" s="20"/>
      <c r="AK93" s="20"/>
    </row>
    <row r="94" ht="16.5" customHeight="1">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E94" s="20"/>
      <c r="AF94" s="20"/>
      <c r="AG94" s="20"/>
      <c r="AH94" s="20"/>
      <c r="AI94" s="20"/>
      <c r="AJ94" s="20"/>
      <c r="AK94" s="20"/>
    </row>
    <row r="95" ht="16.5" customHeight="1">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E95" s="20"/>
      <c r="AF95" s="20"/>
      <c r="AG95" s="20"/>
      <c r="AH95" s="20"/>
      <c r="AI95" s="20"/>
      <c r="AJ95" s="20"/>
      <c r="AK95" s="20"/>
    </row>
    <row r="96" ht="16.5" customHeight="1">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E96" s="20"/>
      <c r="AF96" s="20"/>
      <c r="AG96" s="20"/>
      <c r="AH96" s="20"/>
      <c r="AI96" s="20"/>
      <c r="AJ96" s="20"/>
      <c r="AK96" s="20"/>
    </row>
    <row r="97" ht="16.5" customHeight="1">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E97" s="20"/>
      <c r="AF97" s="20"/>
      <c r="AG97" s="20"/>
      <c r="AH97" s="20"/>
      <c r="AI97" s="20"/>
      <c r="AJ97" s="20"/>
      <c r="AK97" s="20"/>
    </row>
    <row r="98" ht="16.5" customHeight="1">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E98" s="20"/>
      <c r="AF98" s="20"/>
      <c r="AG98" s="20"/>
      <c r="AH98" s="20"/>
      <c r="AI98" s="20"/>
      <c r="AJ98" s="20"/>
      <c r="AK98" s="20"/>
    </row>
    <row r="99" ht="16.5" customHeight="1">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E99" s="20"/>
      <c r="AF99" s="20"/>
      <c r="AG99" s="20"/>
      <c r="AH99" s="20"/>
      <c r="AI99" s="20"/>
      <c r="AJ99" s="20"/>
      <c r="AK99" s="20"/>
    </row>
    <row r="100" ht="16.5" customHeight="1">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E100" s="20"/>
      <c r="AF100" s="20"/>
      <c r="AG100" s="20"/>
      <c r="AH100" s="20"/>
      <c r="AI100" s="20"/>
      <c r="AJ100" s="20"/>
      <c r="AK100" s="20"/>
    </row>
    <row r="101" ht="16.5" customHeight="1">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E101" s="20"/>
      <c r="AF101" s="20"/>
      <c r="AG101" s="20"/>
      <c r="AH101" s="20"/>
      <c r="AI101" s="20"/>
      <c r="AJ101" s="20"/>
      <c r="AK101" s="20"/>
    </row>
    <row r="102" ht="16.5" customHeight="1">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E102" s="20"/>
      <c r="AF102" s="20"/>
      <c r="AG102" s="20"/>
      <c r="AH102" s="20"/>
      <c r="AI102" s="20"/>
      <c r="AJ102" s="20"/>
      <c r="AK102" s="20"/>
    </row>
    <row r="103" ht="16.5" customHeight="1">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E103" s="20"/>
      <c r="AF103" s="20"/>
      <c r="AG103" s="20"/>
      <c r="AH103" s="20"/>
      <c r="AI103" s="20"/>
      <c r="AJ103" s="20"/>
      <c r="AK103" s="20"/>
    </row>
    <row r="104" ht="16.5" customHeight="1">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E104" s="20"/>
      <c r="AF104" s="20"/>
      <c r="AG104" s="20"/>
      <c r="AH104" s="20"/>
      <c r="AI104" s="20"/>
      <c r="AJ104" s="20"/>
      <c r="AK104" s="20"/>
    </row>
    <row r="105" ht="16.5" customHeight="1">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E105" s="20"/>
      <c r="AF105" s="20"/>
      <c r="AG105" s="20"/>
      <c r="AH105" s="20"/>
      <c r="AI105" s="20"/>
      <c r="AJ105" s="20"/>
      <c r="AK105" s="20"/>
    </row>
    <row r="106" ht="16.5" customHeight="1">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E106" s="20"/>
      <c r="AF106" s="20"/>
      <c r="AG106" s="20"/>
      <c r="AH106" s="20"/>
      <c r="AI106" s="20"/>
      <c r="AJ106" s="20"/>
      <c r="AK106" s="20"/>
    </row>
    <row r="107" ht="16.5" customHeight="1">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E107" s="20"/>
      <c r="AF107" s="20"/>
      <c r="AG107" s="20"/>
      <c r="AH107" s="20"/>
      <c r="AI107" s="20"/>
      <c r="AJ107" s="20"/>
      <c r="AK107" s="20"/>
    </row>
    <row r="108" ht="16.5" customHeight="1">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E108" s="20"/>
      <c r="AF108" s="20"/>
      <c r="AG108" s="20"/>
      <c r="AH108" s="20"/>
      <c r="AI108" s="20"/>
      <c r="AJ108" s="20"/>
      <c r="AK108" s="20"/>
    </row>
    <row r="109" ht="16.5" customHeight="1">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E109" s="20"/>
      <c r="AF109" s="20"/>
      <c r="AG109" s="20"/>
      <c r="AH109" s="20"/>
      <c r="AI109" s="20"/>
      <c r="AJ109" s="20"/>
      <c r="AK109" s="20"/>
    </row>
    <row r="110" ht="16.5" customHeight="1">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E110" s="20"/>
      <c r="AF110" s="20"/>
      <c r="AG110" s="20"/>
      <c r="AH110" s="20"/>
      <c r="AI110" s="20"/>
      <c r="AJ110" s="20"/>
      <c r="AK110" s="20"/>
    </row>
    <row r="111" ht="16.5" customHeight="1">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E111" s="20"/>
      <c r="AF111" s="20"/>
      <c r="AG111" s="20"/>
      <c r="AH111" s="20"/>
      <c r="AI111" s="20"/>
      <c r="AJ111" s="20"/>
      <c r="AK111" s="20"/>
    </row>
    <row r="112" ht="16.5" customHeight="1">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E112" s="20"/>
      <c r="AF112" s="20"/>
      <c r="AG112" s="20"/>
      <c r="AH112" s="20"/>
      <c r="AI112" s="20"/>
      <c r="AJ112" s="20"/>
      <c r="AK112" s="20"/>
    </row>
    <row r="113" ht="16.5" customHeight="1">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E113" s="20"/>
      <c r="AF113" s="20"/>
      <c r="AG113" s="20"/>
      <c r="AH113" s="20"/>
      <c r="AI113" s="20"/>
      <c r="AJ113" s="20"/>
      <c r="AK113" s="20"/>
    </row>
    <row r="114" ht="16.5" customHeight="1">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E114" s="20"/>
      <c r="AF114" s="20"/>
      <c r="AG114" s="20"/>
      <c r="AH114" s="20"/>
      <c r="AI114" s="20"/>
      <c r="AJ114" s="20"/>
      <c r="AK114" s="20"/>
    </row>
    <row r="115" ht="16.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E115" s="20"/>
      <c r="AF115" s="20"/>
      <c r="AG115" s="20"/>
      <c r="AH115" s="20"/>
      <c r="AI115" s="20"/>
      <c r="AJ115" s="20"/>
      <c r="AK115" s="20"/>
    </row>
    <row r="116" ht="16.5" customHeight="1">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E116" s="20"/>
      <c r="AF116" s="20"/>
      <c r="AG116" s="20"/>
      <c r="AH116" s="20"/>
      <c r="AI116" s="20"/>
      <c r="AJ116" s="20"/>
      <c r="AK116" s="20"/>
    </row>
    <row r="117" ht="16.5" customHeight="1">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E117" s="20"/>
      <c r="AF117" s="20"/>
      <c r="AG117" s="20"/>
      <c r="AH117" s="20"/>
      <c r="AI117" s="20"/>
      <c r="AJ117" s="20"/>
      <c r="AK117" s="20"/>
    </row>
    <row r="118" ht="16.5" customHeight="1">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E118" s="20"/>
      <c r="AF118" s="20"/>
      <c r="AG118" s="20"/>
      <c r="AH118" s="20"/>
      <c r="AI118" s="20"/>
      <c r="AJ118" s="20"/>
      <c r="AK118" s="20"/>
    </row>
    <row r="119" ht="16.5" customHeight="1">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E119" s="20"/>
      <c r="AF119" s="20"/>
      <c r="AG119" s="20"/>
      <c r="AH119" s="20"/>
      <c r="AI119" s="20"/>
      <c r="AJ119" s="20"/>
      <c r="AK119" s="20"/>
    </row>
    <row r="120" ht="16.5" customHeight="1">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E120" s="20"/>
      <c r="AF120" s="20"/>
      <c r="AG120" s="20"/>
      <c r="AH120" s="20"/>
      <c r="AI120" s="20"/>
      <c r="AJ120" s="20"/>
      <c r="AK120" s="20"/>
    </row>
    <row r="121" ht="16.5" customHeight="1">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E121" s="20"/>
      <c r="AF121" s="20"/>
      <c r="AG121" s="20"/>
      <c r="AH121" s="20"/>
      <c r="AI121" s="20"/>
      <c r="AJ121" s="20"/>
      <c r="AK121" s="20"/>
    </row>
    <row r="122" ht="16.5" customHeight="1">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E122" s="20"/>
      <c r="AF122" s="20"/>
      <c r="AG122" s="20"/>
      <c r="AH122" s="20"/>
      <c r="AI122" s="20"/>
      <c r="AJ122" s="20"/>
      <c r="AK122" s="20"/>
    </row>
    <row r="123" ht="16.5" customHeight="1">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E123" s="20"/>
      <c r="AF123" s="20"/>
      <c r="AG123" s="20"/>
      <c r="AH123" s="20"/>
      <c r="AI123" s="20"/>
      <c r="AJ123" s="20"/>
      <c r="AK123" s="20"/>
    </row>
    <row r="124" ht="16.5" customHeight="1">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E124" s="20"/>
      <c r="AF124" s="20"/>
      <c r="AG124" s="20"/>
      <c r="AH124" s="20"/>
      <c r="AI124" s="20"/>
      <c r="AJ124" s="20"/>
      <c r="AK124" s="20"/>
    </row>
    <row r="125" ht="16.5" customHeight="1">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E125" s="20"/>
      <c r="AF125" s="20"/>
      <c r="AG125" s="20"/>
      <c r="AH125" s="20"/>
      <c r="AI125" s="20"/>
      <c r="AJ125" s="20"/>
      <c r="AK125" s="20"/>
    </row>
    <row r="126" ht="16.5" customHeight="1">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E126" s="20"/>
      <c r="AF126" s="20"/>
      <c r="AG126" s="20"/>
      <c r="AH126" s="20"/>
      <c r="AI126" s="20"/>
      <c r="AJ126" s="20"/>
      <c r="AK126" s="20"/>
    </row>
    <row r="127" ht="16.5" customHeight="1">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E127" s="20"/>
      <c r="AF127" s="20"/>
      <c r="AG127" s="20"/>
      <c r="AH127" s="20"/>
      <c r="AI127" s="20"/>
      <c r="AJ127" s="20"/>
      <c r="AK127" s="20"/>
    </row>
    <row r="128" ht="16.5" customHeight="1">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E128" s="20"/>
      <c r="AF128" s="20"/>
      <c r="AG128" s="20"/>
      <c r="AH128" s="20"/>
      <c r="AI128" s="20"/>
      <c r="AJ128" s="20"/>
      <c r="AK128" s="20"/>
    </row>
    <row r="129" ht="16.5" customHeight="1">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E129" s="20"/>
      <c r="AF129" s="20"/>
      <c r="AG129" s="20"/>
      <c r="AH129" s="20"/>
      <c r="AI129" s="20"/>
      <c r="AJ129" s="20"/>
      <c r="AK129" s="20"/>
    </row>
    <row r="130" ht="16.5" customHeight="1">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E130" s="20"/>
      <c r="AF130" s="20"/>
      <c r="AG130" s="20"/>
      <c r="AH130" s="20"/>
      <c r="AI130" s="20"/>
      <c r="AJ130" s="20"/>
      <c r="AK130" s="20"/>
    </row>
    <row r="131" ht="16.5" customHeight="1">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E131" s="20"/>
      <c r="AF131" s="20"/>
      <c r="AG131" s="20"/>
      <c r="AH131" s="20"/>
      <c r="AI131" s="20"/>
      <c r="AJ131" s="20"/>
      <c r="AK131" s="20"/>
    </row>
    <row r="132" ht="16.5" customHeight="1">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E132" s="20"/>
      <c r="AF132" s="20"/>
      <c r="AG132" s="20"/>
      <c r="AH132" s="20"/>
      <c r="AI132" s="20"/>
      <c r="AJ132" s="20"/>
      <c r="AK132" s="20"/>
    </row>
    <row r="133" ht="16.5" customHeight="1">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E133" s="20"/>
      <c r="AF133" s="20"/>
      <c r="AG133" s="20"/>
      <c r="AH133" s="20"/>
      <c r="AI133" s="20"/>
      <c r="AJ133" s="20"/>
      <c r="AK133" s="20"/>
    </row>
    <row r="134" ht="16.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E134" s="20"/>
      <c r="AF134" s="20"/>
      <c r="AG134" s="20"/>
      <c r="AH134" s="20"/>
      <c r="AI134" s="20"/>
      <c r="AJ134" s="20"/>
      <c r="AK134" s="20"/>
    </row>
    <row r="135" ht="16.5" customHeight="1">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E135" s="20"/>
      <c r="AF135" s="20"/>
      <c r="AG135" s="20"/>
      <c r="AH135" s="20"/>
      <c r="AI135" s="20"/>
      <c r="AJ135" s="20"/>
      <c r="AK135" s="20"/>
    </row>
    <row r="136" ht="16.5" customHeight="1">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E136" s="20"/>
      <c r="AF136" s="20"/>
      <c r="AG136" s="20"/>
      <c r="AH136" s="20"/>
      <c r="AI136" s="20"/>
      <c r="AJ136" s="20"/>
      <c r="AK136" s="20"/>
    </row>
    <row r="137" ht="16.5" customHeight="1">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E137" s="20"/>
      <c r="AF137" s="20"/>
      <c r="AG137" s="20"/>
      <c r="AH137" s="20"/>
      <c r="AI137" s="20"/>
      <c r="AJ137" s="20"/>
      <c r="AK137" s="20"/>
    </row>
    <row r="138" ht="16.5" customHeight="1">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E138" s="20"/>
      <c r="AF138" s="20"/>
      <c r="AG138" s="20"/>
      <c r="AH138" s="20"/>
      <c r="AI138" s="20"/>
      <c r="AJ138" s="20"/>
      <c r="AK138" s="20"/>
    </row>
    <row r="139" ht="16.5" customHeight="1">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E139" s="20"/>
      <c r="AF139" s="20"/>
      <c r="AG139" s="20"/>
      <c r="AH139" s="20"/>
      <c r="AI139" s="20"/>
      <c r="AJ139" s="20"/>
      <c r="AK139" s="20"/>
    </row>
    <row r="140" ht="16.5" customHeight="1">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E140" s="20"/>
      <c r="AF140" s="20"/>
      <c r="AG140" s="20"/>
      <c r="AH140" s="20"/>
      <c r="AI140" s="20"/>
      <c r="AJ140" s="20"/>
      <c r="AK140" s="20"/>
    </row>
    <row r="141" ht="16.5" customHeight="1">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E141" s="20"/>
      <c r="AF141" s="20"/>
      <c r="AG141" s="20"/>
      <c r="AH141" s="20"/>
      <c r="AI141" s="20"/>
      <c r="AJ141" s="20"/>
      <c r="AK141" s="20"/>
    </row>
    <row r="142" ht="16.5" customHeight="1">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E142" s="20"/>
      <c r="AF142" s="20"/>
      <c r="AG142" s="20"/>
      <c r="AH142" s="20"/>
      <c r="AI142" s="20"/>
      <c r="AJ142" s="20"/>
      <c r="AK142" s="20"/>
    </row>
    <row r="143" ht="16.5" customHeight="1">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E143" s="20"/>
      <c r="AF143" s="20"/>
      <c r="AG143" s="20"/>
      <c r="AH143" s="20"/>
      <c r="AI143" s="20"/>
      <c r="AJ143" s="20"/>
      <c r="AK143" s="20"/>
    </row>
    <row r="144" ht="16.5" customHeight="1">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E144" s="20"/>
      <c r="AF144" s="20"/>
      <c r="AG144" s="20"/>
      <c r="AH144" s="20"/>
      <c r="AI144" s="20"/>
      <c r="AJ144" s="20"/>
      <c r="AK144" s="20"/>
    </row>
    <row r="145" ht="16.5" customHeight="1">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E145" s="20"/>
      <c r="AF145" s="20"/>
      <c r="AG145" s="20"/>
      <c r="AH145" s="20"/>
      <c r="AI145" s="20"/>
      <c r="AJ145" s="20"/>
      <c r="AK145" s="20"/>
    </row>
    <row r="146" ht="16.5" customHeight="1">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E146" s="20"/>
      <c r="AF146" s="20"/>
      <c r="AG146" s="20"/>
      <c r="AH146" s="20"/>
      <c r="AI146" s="20"/>
      <c r="AJ146" s="20"/>
      <c r="AK146" s="20"/>
    </row>
    <row r="147" ht="16.5" customHeight="1">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E147" s="20"/>
      <c r="AF147" s="20"/>
      <c r="AG147" s="20"/>
      <c r="AH147" s="20"/>
      <c r="AI147" s="20"/>
      <c r="AJ147" s="20"/>
      <c r="AK147" s="20"/>
    </row>
    <row r="148" ht="16.5" customHeight="1">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E148" s="20"/>
      <c r="AF148" s="20"/>
      <c r="AG148" s="20"/>
      <c r="AH148" s="20"/>
      <c r="AI148" s="20"/>
      <c r="AJ148" s="20"/>
      <c r="AK148" s="20"/>
    </row>
    <row r="149" ht="16.5" customHeight="1">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E149" s="20"/>
      <c r="AF149" s="20"/>
      <c r="AG149" s="20"/>
      <c r="AH149" s="20"/>
      <c r="AI149" s="20"/>
      <c r="AJ149" s="20"/>
      <c r="AK149" s="20"/>
    </row>
    <row r="150" ht="16.5" customHeight="1">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E150" s="20"/>
      <c r="AF150" s="20"/>
      <c r="AG150" s="20"/>
      <c r="AH150" s="20"/>
      <c r="AI150" s="20"/>
      <c r="AJ150" s="20"/>
      <c r="AK150" s="20"/>
    </row>
    <row r="151" ht="16.5" customHeight="1">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E151" s="20"/>
      <c r="AF151" s="20"/>
      <c r="AG151" s="20"/>
      <c r="AH151" s="20"/>
      <c r="AI151" s="20"/>
      <c r="AJ151" s="20"/>
      <c r="AK151" s="20"/>
    </row>
    <row r="152" ht="16.5" customHeight="1">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E152" s="20"/>
      <c r="AF152" s="20"/>
      <c r="AG152" s="20"/>
      <c r="AH152" s="20"/>
      <c r="AI152" s="20"/>
      <c r="AJ152" s="20"/>
      <c r="AK152" s="20"/>
    </row>
    <row r="153" ht="16.5" customHeight="1">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E153" s="20"/>
      <c r="AF153" s="20"/>
      <c r="AG153" s="20"/>
      <c r="AH153" s="20"/>
      <c r="AI153" s="20"/>
      <c r="AJ153" s="20"/>
      <c r="AK153" s="20"/>
    </row>
    <row r="154" ht="16.5" customHeight="1">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E154" s="20"/>
      <c r="AF154" s="20"/>
      <c r="AG154" s="20"/>
      <c r="AH154" s="20"/>
      <c r="AI154" s="20"/>
      <c r="AJ154" s="20"/>
      <c r="AK154" s="20"/>
    </row>
    <row r="155" ht="16.5" customHeight="1">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E155" s="20"/>
      <c r="AF155" s="20"/>
      <c r="AG155" s="20"/>
      <c r="AH155" s="20"/>
      <c r="AI155" s="20"/>
      <c r="AJ155" s="20"/>
      <c r="AK155" s="20"/>
    </row>
    <row r="156" ht="16.5" customHeight="1">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E156" s="20"/>
      <c r="AF156" s="20"/>
      <c r="AG156" s="20"/>
      <c r="AH156" s="20"/>
      <c r="AI156" s="20"/>
      <c r="AJ156" s="20"/>
      <c r="AK156" s="20"/>
    </row>
    <row r="157" ht="16.5" customHeight="1">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E157" s="20"/>
      <c r="AF157" s="20"/>
      <c r="AG157" s="20"/>
      <c r="AH157" s="20"/>
      <c r="AI157" s="20"/>
      <c r="AJ157" s="20"/>
      <c r="AK157" s="20"/>
    </row>
    <row r="158" ht="16.5" customHeight="1">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E158" s="20"/>
      <c r="AF158" s="20"/>
      <c r="AG158" s="20"/>
      <c r="AH158" s="20"/>
      <c r="AI158" s="20"/>
      <c r="AJ158" s="20"/>
      <c r="AK158" s="20"/>
    </row>
    <row r="159" ht="16.5" customHeight="1">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E159" s="20"/>
      <c r="AF159" s="20"/>
      <c r="AG159" s="20"/>
      <c r="AH159" s="20"/>
      <c r="AI159" s="20"/>
      <c r="AJ159" s="20"/>
      <c r="AK159" s="20"/>
    </row>
    <row r="160" ht="16.5" customHeight="1">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E160" s="20"/>
      <c r="AF160" s="20"/>
      <c r="AG160" s="20"/>
      <c r="AH160" s="20"/>
      <c r="AI160" s="20"/>
      <c r="AJ160" s="20"/>
      <c r="AK160" s="20"/>
    </row>
    <row r="161" ht="16.5" customHeight="1">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E161" s="20"/>
      <c r="AF161" s="20"/>
      <c r="AG161" s="20"/>
      <c r="AH161" s="20"/>
      <c r="AI161" s="20"/>
      <c r="AJ161" s="20"/>
      <c r="AK161" s="20"/>
    </row>
    <row r="162" ht="16.5" customHeight="1">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E162" s="20"/>
      <c r="AF162" s="20"/>
      <c r="AG162" s="20"/>
      <c r="AH162" s="20"/>
      <c r="AI162" s="20"/>
      <c r="AJ162" s="20"/>
      <c r="AK162" s="20"/>
    </row>
    <row r="163" ht="16.5" customHeight="1">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E163" s="20"/>
      <c r="AF163" s="20"/>
      <c r="AG163" s="20"/>
      <c r="AH163" s="20"/>
      <c r="AI163" s="20"/>
      <c r="AJ163" s="20"/>
      <c r="AK163" s="20"/>
    </row>
    <row r="164" ht="16.5" customHeight="1">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E164" s="20"/>
      <c r="AF164" s="20"/>
      <c r="AG164" s="20"/>
      <c r="AH164" s="20"/>
      <c r="AI164" s="20"/>
      <c r="AJ164" s="20"/>
      <c r="AK164" s="20"/>
    </row>
    <row r="165" ht="16.5" customHeight="1">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E165" s="20"/>
      <c r="AF165" s="20"/>
      <c r="AG165" s="20"/>
      <c r="AH165" s="20"/>
      <c r="AI165" s="20"/>
      <c r="AJ165" s="20"/>
      <c r="AK165" s="20"/>
    </row>
    <row r="166" ht="16.5" customHeight="1">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E166" s="20"/>
      <c r="AF166" s="20"/>
      <c r="AG166" s="20"/>
      <c r="AH166" s="20"/>
      <c r="AI166" s="20"/>
      <c r="AJ166" s="20"/>
      <c r="AK166" s="20"/>
    </row>
    <row r="167" ht="16.5" customHeight="1">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E167" s="20"/>
      <c r="AF167" s="20"/>
      <c r="AG167" s="20"/>
      <c r="AH167" s="20"/>
      <c r="AI167" s="20"/>
      <c r="AJ167" s="20"/>
      <c r="AK167" s="20"/>
    </row>
    <row r="168" ht="16.5" customHeight="1">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E168" s="20"/>
      <c r="AF168" s="20"/>
      <c r="AG168" s="20"/>
      <c r="AH168" s="20"/>
      <c r="AI168" s="20"/>
      <c r="AJ168" s="20"/>
      <c r="AK168" s="20"/>
    </row>
    <row r="169" ht="16.5" customHeight="1">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E169" s="20"/>
      <c r="AF169" s="20"/>
      <c r="AG169" s="20"/>
      <c r="AH169" s="20"/>
      <c r="AI169" s="20"/>
      <c r="AJ169" s="20"/>
      <c r="AK169" s="20"/>
    </row>
    <row r="170" ht="16.5" customHeight="1">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E170" s="20"/>
      <c r="AF170" s="20"/>
      <c r="AG170" s="20"/>
      <c r="AH170" s="20"/>
      <c r="AI170" s="20"/>
      <c r="AJ170" s="20"/>
      <c r="AK170" s="20"/>
    </row>
    <row r="171" ht="16.5" customHeight="1">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E171" s="20"/>
      <c r="AF171" s="20"/>
      <c r="AG171" s="20"/>
      <c r="AH171" s="20"/>
      <c r="AI171" s="20"/>
      <c r="AJ171" s="20"/>
      <c r="AK171" s="20"/>
    </row>
    <row r="172" ht="16.5" customHeight="1">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E172" s="20"/>
      <c r="AF172" s="20"/>
      <c r="AG172" s="20"/>
      <c r="AH172" s="20"/>
      <c r="AI172" s="20"/>
      <c r="AJ172" s="20"/>
      <c r="AK172" s="20"/>
    </row>
    <row r="173" ht="16.5" customHeight="1">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E173" s="20"/>
      <c r="AF173" s="20"/>
      <c r="AG173" s="20"/>
      <c r="AH173" s="20"/>
      <c r="AI173" s="20"/>
      <c r="AJ173" s="20"/>
      <c r="AK173" s="20"/>
    </row>
    <row r="174" ht="16.5" customHeight="1">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E174" s="20"/>
      <c r="AF174" s="20"/>
      <c r="AG174" s="20"/>
      <c r="AH174" s="20"/>
      <c r="AI174" s="20"/>
      <c r="AJ174" s="20"/>
      <c r="AK174" s="20"/>
    </row>
    <row r="175" ht="16.5" customHeight="1">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E175" s="20"/>
      <c r="AF175" s="20"/>
      <c r="AG175" s="20"/>
      <c r="AH175" s="20"/>
      <c r="AI175" s="20"/>
      <c r="AJ175" s="20"/>
      <c r="AK175" s="20"/>
    </row>
    <row r="176" ht="16.5" customHeight="1">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E176" s="20"/>
      <c r="AF176" s="20"/>
      <c r="AG176" s="20"/>
      <c r="AH176" s="20"/>
      <c r="AI176" s="20"/>
      <c r="AJ176" s="20"/>
      <c r="AK176" s="20"/>
    </row>
    <row r="177" ht="16.5" customHeight="1">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E177" s="20"/>
      <c r="AF177" s="20"/>
      <c r="AG177" s="20"/>
      <c r="AH177" s="20"/>
      <c r="AI177" s="20"/>
      <c r="AJ177" s="20"/>
      <c r="AK177" s="20"/>
    </row>
    <row r="178" ht="16.5" customHeight="1">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E178" s="20"/>
      <c r="AF178" s="20"/>
      <c r="AG178" s="20"/>
      <c r="AH178" s="20"/>
      <c r="AI178" s="20"/>
      <c r="AJ178" s="20"/>
      <c r="AK178" s="20"/>
    </row>
    <row r="179" ht="16.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E179" s="20"/>
      <c r="AF179" s="20"/>
      <c r="AG179" s="20"/>
      <c r="AH179" s="20"/>
      <c r="AI179" s="20"/>
      <c r="AJ179" s="20"/>
      <c r="AK179" s="20"/>
    </row>
    <row r="180" ht="16.5" customHeight="1">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E180" s="20"/>
      <c r="AF180" s="20"/>
      <c r="AG180" s="20"/>
      <c r="AH180" s="20"/>
      <c r="AI180" s="20"/>
      <c r="AJ180" s="20"/>
      <c r="AK180" s="20"/>
    </row>
    <row r="181" ht="16.5" customHeight="1">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E181" s="20"/>
      <c r="AF181" s="20"/>
      <c r="AG181" s="20"/>
      <c r="AH181" s="20"/>
      <c r="AI181" s="20"/>
      <c r="AJ181" s="20"/>
      <c r="AK181" s="20"/>
    </row>
    <row r="182" ht="16.5" customHeight="1">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E182" s="20"/>
      <c r="AF182" s="20"/>
      <c r="AG182" s="20"/>
      <c r="AH182" s="20"/>
      <c r="AI182" s="20"/>
      <c r="AJ182" s="20"/>
      <c r="AK182" s="20"/>
    </row>
    <row r="183" ht="16.5" customHeight="1">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E183" s="20"/>
      <c r="AF183" s="20"/>
      <c r="AG183" s="20"/>
      <c r="AH183" s="20"/>
      <c r="AI183" s="20"/>
      <c r="AJ183" s="20"/>
      <c r="AK183" s="20"/>
    </row>
    <row r="184" ht="16.5" customHeight="1">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E184" s="20"/>
      <c r="AF184" s="20"/>
      <c r="AG184" s="20"/>
      <c r="AH184" s="20"/>
      <c r="AI184" s="20"/>
      <c r="AJ184" s="20"/>
      <c r="AK184" s="20"/>
    </row>
    <row r="185" ht="16.5" customHeight="1">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E185" s="20"/>
      <c r="AF185" s="20"/>
      <c r="AG185" s="20"/>
      <c r="AH185" s="20"/>
      <c r="AI185" s="20"/>
      <c r="AJ185" s="20"/>
      <c r="AK185" s="20"/>
    </row>
    <row r="186" ht="16.5" customHeight="1">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E186" s="20"/>
      <c r="AF186" s="20"/>
      <c r="AG186" s="20"/>
      <c r="AH186" s="20"/>
      <c r="AI186" s="20"/>
      <c r="AJ186" s="20"/>
      <c r="AK186" s="20"/>
    </row>
    <row r="187" ht="16.5" customHeight="1">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E187" s="20"/>
      <c r="AF187" s="20"/>
      <c r="AG187" s="20"/>
      <c r="AH187" s="20"/>
      <c r="AI187" s="20"/>
      <c r="AJ187" s="20"/>
      <c r="AK187" s="20"/>
    </row>
    <row r="188" ht="16.5" customHeight="1">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E188" s="20"/>
      <c r="AF188" s="20"/>
      <c r="AG188" s="20"/>
      <c r="AH188" s="20"/>
      <c r="AI188" s="20"/>
      <c r="AJ188" s="20"/>
      <c r="AK188" s="20"/>
    </row>
    <row r="189" ht="16.5" customHeight="1">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E189" s="20"/>
      <c r="AF189" s="20"/>
      <c r="AG189" s="20"/>
      <c r="AH189" s="20"/>
      <c r="AI189" s="20"/>
      <c r="AJ189" s="20"/>
      <c r="AK189" s="20"/>
    </row>
    <row r="190" ht="16.5" customHeight="1">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E190" s="20"/>
      <c r="AF190" s="20"/>
      <c r="AG190" s="20"/>
      <c r="AH190" s="20"/>
      <c r="AI190" s="20"/>
      <c r="AJ190" s="20"/>
      <c r="AK190" s="20"/>
    </row>
    <row r="191" ht="16.5" customHeight="1">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E191" s="20"/>
      <c r="AF191" s="20"/>
      <c r="AG191" s="20"/>
      <c r="AH191" s="20"/>
      <c r="AI191" s="20"/>
      <c r="AJ191" s="20"/>
      <c r="AK191" s="20"/>
    </row>
    <row r="192" ht="16.5" customHeight="1">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E192" s="20"/>
      <c r="AF192" s="20"/>
      <c r="AG192" s="20"/>
      <c r="AH192" s="20"/>
      <c r="AI192" s="20"/>
      <c r="AJ192" s="20"/>
      <c r="AK192" s="20"/>
    </row>
    <row r="193" ht="16.5" customHeight="1">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E193" s="20"/>
      <c r="AF193" s="20"/>
      <c r="AG193" s="20"/>
      <c r="AH193" s="20"/>
      <c r="AI193" s="20"/>
      <c r="AJ193" s="20"/>
      <c r="AK193" s="20"/>
    </row>
    <row r="194" ht="16.5" customHeight="1">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E194" s="20"/>
      <c r="AF194" s="20"/>
      <c r="AG194" s="20"/>
      <c r="AH194" s="20"/>
      <c r="AI194" s="20"/>
      <c r="AJ194" s="20"/>
      <c r="AK194" s="20"/>
    </row>
    <row r="195" ht="16.5" customHeight="1">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E195" s="20"/>
      <c r="AF195" s="20"/>
      <c r="AG195" s="20"/>
      <c r="AH195" s="20"/>
      <c r="AI195" s="20"/>
      <c r="AJ195" s="20"/>
      <c r="AK195" s="20"/>
    </row>
    <row r="196" ht="16.5" customHeight="1">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E196" s="20"/>
      <c r="AF196" s="20"/>
      <c r="AG196" s="20"/>
      <c r="AH196" s="20"/>
      <c r="AI196" s="20"/>
      <c r="AJ196" s="20"/>
      <c r="AK196" s="20"/>
    </row>
    <row r="197" ht="16.5" customHeight="1">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E197" s="20"/>
      <c r="AF197" s="20"/>
      <c r="AG197" s="20"/>
      <c r="AH197" s="20"/>
      <c r="AI197" s="20"/>
      <c r="AJ197" s="20"/>
      <c r="AK197" s="20"/>
    </row>
    <row r="198" ht="16.5" customHeight="1">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E198" s="20"/>
      <c r="AF198" s="20"/>
      <c r="AG198" s="20"/>
      <c r="AH198" s="20"/>
      <c r="AI198" s="20"/>
      <c r="AJ198" s="20"/>
      <c r="AK198" s="20"/>
    </row>
    <row r="199" ht="16.5" customHeight="1">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E199" s="20"/>
      <c r="AF199" s="20"/>
      <c r="AG199" s="20"/>
      <c r="AH199" s="20"/>
      <c r="AI199" s="20"/>
      <c r="AJ199" s="20"/>
      <c r="AK199" s="20"/>
    </row>
    <row r="200" ht="16.5" customHeight="1">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E200" s="20"/>
      <c r="AF200" s="20"/>
      <c r="AG200" s="20"/>
      <c r="AH200" s="20"/>
      <c r="AI200" s="20"/>
      <c r="AJ200" s="20"/>
      <c r="AK200" s="20"/>
    </row>
    <row r="201" ht="16.5" customHeight="1">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E201" s="20"/>
      <c r="AF201" s="20"/>
      <c r="AG201" s="20"/>
      <c r="AH201" s="20"/>
      <c r="AI201" s="20"/>
      <c r="AJ201" s="20"/>
      <c r="AK201" s="20"/>
    </row>
    <row r="202" ht="16.5" customHeight="1">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E202" s="20"/>
      <c r="AF202" s="20"/>
      <c r="AG202" s="20"/>
      <c r="AH202" s="20"/>
      <c r="AI202" s="20"/>
      <c r="AJ202" s="20"/>
      <c r="AK202" s="20"/>
    </row>
    <row r="203" ht="16.5" customHeight="1">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E203" s="20"/>
      <c r="AF203" s="20"/>
      <c r="AG203" s="20"/>
      <c r="AH203" s="20"/>
      <c r="AI203" s="20"/>
      <c r="AJ203" s="20"/>
      <c r="AK203" s="20"/>
    </row>
    <row r="204" ht="16.5" customHeight="1">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E204" s="20"/>
      <c r="AF204" s="20"/>
      <c r="AG204" s="20"/>
      <c r="AH204" s="20"/>
      <c r="AI204" s="20"/>
      <c r="AJ204" s="20"/>
      <c r="AK204" s="20"/>
    </row>
    <row r="205" ht="16.5" customHeight="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E205" s="20"/>
      <c r="AF205" s="20"/>
      <c r="AG205" s="20"/>
      <c r="AH205" s="20"/>
      <c r="AI205" s="20"/>
      <c r="AJ205" s="20"/>
      <c r="AK205" s="20"/>
    </row>
    <row r="206" ht="16.5" customHeight="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E206" s="20"/>
      <c r="AF206" s="20"/>
      <c r="AG206" s="20"/>
      <c r="AH206" s="20"/>
      <c r="AI206" s="20"/>
      <c r="AJ206" s="20"/>
      <c r="AK206" s="20"/>
    </row>
    <row r="207" ht="16.5" customHeight="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E207" s="20"/>
      <c r="AF207" s="20"/>
      <c r="AG207" s="20"/>
      <c r="AH207" s="20"/>
      <c r="AI207" s="20"/>
      <c r="AJ207" s="20"/>
      <c r="AK207" s="20"/>
    </row>
    <row r="208" ht="16.5" customHeight="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E208" s="20"/>
      <c r="AF208" s="20"/>
      <c r="AG208" s="20"/>
      <c r="AH208" s="20"/>
      <c r="AI208" s="20"/>
      <c r="AJ208" s="20"/>
      <c r="AK208" s="20"/>
    </row>
    <row r="209" ht="16.5" customHeight="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E209" s="20"/>
      <c r="AF209" s="20"/>
      <c r="AG209" s="20"/>
      <c r="AH209" s="20"/>
      <c r="AI209" s="20"/>
      <c r="AJ209" s="20"/>
      <c r="AK209" s="20"/>
    </row>
    <row r="210" ht="16.5" customHeight="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E210" s="20"/>
      <c r="AF210" s="20"/>
      <c r="AG210" s="20"/>
      <c r="AH210" s="20"/>
      <c r="AI210" s="20"/>
      <c r="AJ210" s="20"/>
      <c r="AK210" s="20"/>
    </row>
    <row r="211" ht="16.5" customHeight="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E211" s="20"/>
      <c r="AF211" s="20"/>
      <c r="AG211" s="20"/>
      <c r="AH211" s="20"/>
      <c r="AI211" s="20"/>
      <c r="AJ211" s="20"/>
      <c r="AK211" s="20"/>
    </row>
    <row r="212" ht="16.5" customHeight="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E212" s="20"/>
      <c r="AF212" s="20"/>
      <c r="AG212" s="20"/>
      <c r="AH212" s="20"/>
      <c r="AI212" s="20"/>
      <c r="AJ212" s="20"/>
      <c r="AK212" s="20"/>
    </row>
    <row r="213" ht="16.5" customHeight="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E213" s="20"/>
      <c r="AF213" s="20"/>
      <c r="AG213" s="20"/>
      <c r="AH213" s="20"/>
      <c r="AI213" s="20"/>
      <c r="AJ213" s="20"/>
      <c r="AK213" s="20"/>
    </row>
    <row r="214" ht="16.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E214" s="20"/>
      <c r="AF214" s="20"/>
      <c r="AG214" s="20"/>
      <c r="AH214" s="20"/>
      <c r="AI214" s="20"/>
      <c r="AJ214" s="20"/>
      <c r="AK214" s="20"/>
    </row>
    <row r="215" ht="16.5" customHeight="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E215" s="20"/>
      <c r="AF215" s="20"/>
      <c r="AG215" s="20"/>
      <c r="AH215" s="20"/>
      <c r="AI215" s="20"/>
      <c r="AJ215" s="20"/>
      <c r="AK215" s="20"/>
    </row>
    <row r="216" ht="16.5" customHeight="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E216" s="20"/>
      <c r="AF216" s="20"/>
      <c r="AG216" s="20"/>
      <c r="AH216" s="20"/>
      <c r="AI216" s="20"/>
      <c r="AJ216" s="20"/>
      <c r="AK216" s="20"/>
    </row>
    <row r="217" ht="16.5" customHeight="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E217" s="20"/>
      <c r="AF217" s="20"/>
      <c r="AG217" s="20"/>
      <c r="AH217" s="20"/>
      <c r="AI217" s="20"/>
      <c r="AJ217" s="20"/>
      <c r="AK217" s="20"/>
    </row>
    <row r="218" ht="16.5" customHeight="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E218" s="20"/>
      <c r="AF218" s="20"/>
      <c r="AG218" s="20"/>
      <c r="AH218" s="20"/>
      <c r="AI218" s="20"/>
      <c r="AJ218" s="20"/>
      <c r="AK218" s="20"/>
    </row>
    <row r="219" ht="16.5" customHeight="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E219" s="20"/>
      <c r="AF219" s="20"/>
      <c r="AG219" s="20"/>
      <c r="AH219" s="20"/>
      <c r="AI219" s="20"/>
      <c r="AJ219" s="20"/>
      <c r="AK219" s="20"/>
    </row>
    <row r="220" ht="16.5" customHeight="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E220" s="20"/>
      <c r="AF220" s="20"/>
      <c r="AG220" s="20"/>
      <c r="AH220" s="20"/>
      <c r="AI220" s="20"/>
      <c r="AJ220" s="20"/>
      <c r="AK220" s="20"/>
    </row>
    <row r="221" ht="16.5" customHeight="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E221" s="20"/>
      <c r="AF221" s="20"/>
      <c r="AG221" s="20"/>
      <c r="AH221" s="20"/>
      <c r="AI221" s="20"/>
      <c r="AJ221" s="20"/>
      <c r="AK221" s="20"/>
    </row>
    <row r="222" ht="16.5" customHeight="1">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E222" s="20"/>
      <c r="AF222" s="20"/>
      <c r="AG222" s="20"/>
      <c r="AH222" s="20"/>
      <c r="AI222" s="20"/>
      <c r="AJ222" s="20"/>
      <c r="AK222" s="20"/>
    </row>
    <row r="223" ht="16.5" customHeight="1">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E223" s="20"/>
      <c r="AF223" s="20"/>
      <c r="AG223" s="20"/>
      <c r="AH223" s="20"/>
      <c r="AI223" s="20"/>
      <c r="AJ223" s="20"/>
      <c r="AK223" s="20"/>
    </row>
    <row r="224" ht="16.5" customHeight="1">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E224" s="20"/>
      <c r="AF224" s="20"/>
      <c r="AG224" s="20"/>
      <c r="AH224" s="20"/>
      <c r="AI224" s="20"/>
      <c r="AJ224" s="20"/>
      <c r="AK224" s="20"/>
    </row>
    <row r="225" ht="16.5" customHeight="1">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E225" s="20"/>
      <c r="AF225" s="20"/>
      <c r="AG225" s="20"/>
      <c r="AH225" s="20"/>
      <c r="AI225" s="20"/>
      <c r="AJ225" s="20"/>
      <c r="AK225" s="20"/>
    </row>
    <row r="226" ht="16.5" customHeight="1">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E226" s="20"/>
      <c r="AF226" s="20"/>
      <c r="AG226" s="20"/>
      <c r="AH226" s="20"/>
      <c r="AI226" s="20"/>
      <c r="AJ226" s="20"/>
      <c r="AK226" s="20"/>
    </row>
    <row r="227" ht="16.5" customHeight="1">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E227" s="20"/>
      <c r="AF227" s="20"/>
      <c r="AG227" s="20"/>
      <c r="AH227" s="20"/>
      <c r="AI227" s="20"/>
      <c r="AJ227" s="20"/>
      <c r="AK227" s="20"/>
    </row>
    <row r="228" ht="16.5" customHeight="1">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E228" s="20"/>
      <c r="AF228" s="20"/>
      <c r="AG228" s="20"/>
      <c r="AH228" s="20"/>
      <c r="AI228" s="20"/>
      <c r="AJ228" s="20"/>
      <c r="AK228" s="20"/>
    </row>
    <row r="229" ht="16.5" customHeight="1">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E229" s="20"/>
      <c r="AF229" s="20"/>
      <c r="AG229" s="20"/>
      <c r="AH229" s="20"/>
      <c r="AI229" s="20"/>
      <c r="AJ229" s="20"/>
      <c r="AK229" s="20"/>
    </row>
    <row r="230" ht="16.5" customHeight="1">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E230" s="20"/>
      <c r="AF230" s="20"/>
      <c r="AG230" s="20"/>
      <c r="AH230" s="20"/>
      <c r="AI230" s="20"/>
      <c r="AJ230" s="20"/>
      <c r="AK230" s="20"/>
    </row>
    <row r="231" ht="16.5" customHeight="1">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E231" s="20"/>
      <c r="AF231" s="20"/>
      <c r="AG231" s="20"/>
      <c r="AH231" s="20"/>
      <c r="AI231" s="20"/>
      <c r="AJ231" s="20"/>
      <c r="AK231" s="20"/>
    </row>
    <row r="232" ht="16.5" customHeight="1">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E232" s="20"/>
      <c r="AF232" s="20"/>
      <c r="AG232" s="20"/>
      <c r="AH232" s="20"/>
      <c r="AI232" s="20"/>
      <c r="AJ232" s="20"/>
      <c r="AK232" s="20"/>
    </row>
    <row r="233" ht="16.5" customHeight="1">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E233" s="20"/>
      <c r="AF233" s="20"/>
      <c r="AG233" s="20"/>
      <c r="AH233" s="20"/>
      <c r="AI233" s="20"/>
      <c r="AJ233" s="20"/>
      <c r="AK233" s="20"/>
    </row>
    <row r="234" ht="16.5" customHeight="1">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E234" s="20"/>
      <c r="AF234" s="20"/>
      <c r="AG234" s="20"/>
      <c r="AH234" s="20"/>
      <c r="AI234" s="20"/>
      <c r="AJ234" s="20"/>
      <c r="AK234" s="20"/>
    </row>
    <row r="235" ht="16.5" customHeight="1">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E235" s="20"/>
      <c r="AF235" s="20"/>
      <c r="AG235" s="20"/>
      <c r="AH235" s="20"/>
      <c r="AI235" s="20"/>
      <c r="AJ235" s="20"/>
      <c r="AK235" s="20"/>
    </row>
    <row r="236" ht="16.5" customHeight="1">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c r="AA236" s="20"/>
      <c r="AB236" s="20"/>
      <c r="AC236" s="20"/>
      <c r="AE236" s="20"/>
      <c r="AF236" s="20"/>
      <c r="AG236" s="20"/>
      <c r="AH236" s="20"/>
      <c r="AI236" s="20"/>
      <c r="AJ236" s="20"/>
      <c r="AK236" s="20"/>
    </row>
    <row r="237" ht="16.5" customHeight="1">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c r="AA237" s="20"/>
      <c r="AB237" s="20"/>
      <c r="AC237" s="20"/>
      <c r="AE237" s="20"/>
      <c r="AF237" s="20"/>
      <c r="AG237" s="20"/>
      <c r="AH237" s="20"/>
      <c r="AI237" s="20"/>
      <c r="AJ237" s="20"/>
      <c r="AK237" s="20"/>
    </row>
    <row r="238" ht="16.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E238" s="20"/>
      <c r="AF238" s="20"/>
      <c r="AG238" s="20"/>
      <c r="AH238" s="20"/>
      <c r="AI238" s="20"/>
      <c r="AJ238" s="20"/>
      <c r="AK238" s="20"/>
    </row>
    <row r="239" ht="16.5" customHeight="1">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c r="AA239" s="20"/>
      <c r="AB239" s="20"/>
      <c r="AC239" s="20"/>
      <c r="AE239" s="20"/>
      <c r="AF239" s="20"/>
      <c r="AG239" s="20"/>
      <c r="AH239" s="20"/>
      <c r="AI239" s="20"/>
      <c r="AJ239" s="20"/>
      <c r="AK239" s="20"/>
    </row>
    <row r="240" ht="16.5" customHeight="1">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E240" s="20"/>
      <c r="AF240" s="20"/>
      <c r="AG240" s="20"/>
      <c r="AH240" s="20"/>
      <c r="AI240" s="20"/>
      <c r="AJ240" s="20"/>
      <c r="AK240" s="20"/>
    </row>
    <row r="241" ht="16.5" customHeight="1">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c r="AA241" s="20"/>
      <c r="AB241" s="20"/>
      <c r="AC241" s="20"/>
      <c r="AE241" s="20"/>
      <c r="AF241" s="20"/>
      <c r="AG241" s="20"/>
      <c r="AH241" s="20"/>
      <c r="AI241" s="20"/>
      <c r="AJ241" s="20"/>
      <c r="AK241" s="20"/>
    </row>
    <row r="242" ht="16.5" customHeight="1">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c r="AA242" s="20"/>
      <c r="AB242" s="20"/>
      <c r="AC242" s="20"/>
      <c r="AE242" s="20"/>
      <c r="AF242" s="20"/>
      <c r="AG242" s="20"/>
      <c r="AH242" s="20"/>
      <c r="AI242" s="20"/>
      <c r="AJ242" s="20"/>
      <c r="AK242" s="20"/>
    </row>
    <row r="243" ht="16.5" customHeight="1">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E243" s="20"/>
      <c r="AF243" s="20"/>
      <c r="AG243" s="20"/>
      <c r="AH243" s="20"/>
      <c r="AI243" s="20"/>
      <c r="AJ243" s="20"/>
      <c r="AK243" s="20"/>
    </row>
    <row r="244" ht="16.5" customHeight="1">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c r="AA244" s="20"/>
      <c r="AB244" s="20"/>
      <c r="AC244" s="20"/>
      <c r="AE244" s="20"/>
      <c r="AF244" s="20"/>
      <c r="AG244" s="20"/>
      <c r="AH244" s="20"/>
      <c r="AI244" s="20"/>
      <c r="AJ244" s="20"/>
      <c r="AK244" s="20"/>
    </row>
    <row r="245" ht="16.5" customHeight="1">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c r="AA245" s="20"/>
      <c r="AB245" s="20"/>
      <c r="AC245" s="20"/>
      <c r="AE245" s="20"/>
      <c r="AF245" s="20"/>
      <c r="AG245" s="20"/>
      <c r="AH245" s="20"/>
      <c r="AI245" s="20"/>
      <c r="AJ245" s="20"/>
      <c r="AK245" s="20"/>
    </row>
    <row r="246" ht="16.5" customHeight="1">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c r="AA246" s="20"/>
      <c r="AB246" s="20"/>
      <c r="AC246" s="20"/>
      <c r="AE246" s="20"/>
      <c r="AF246" s="20"/>
      <c r="AG246" s="20"/>
      <c r="AH246" s="20"/>
      <c r="AI246" s="20"/>
      <c r="AJ246" s="20"/>
      <c r="AK246" s="20"/>
    </row>
    <row r="247" ht="16.5" customHeight="1">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c r="AE247" s="20"/>
      <c r="AF247" s="20"/>
      <c r="AG247" s="20"/>
      <c r="AH247" s="20"/>
      <c r="AI247" s="20"/>
      <c r="AJ247" s="20"/>
      <c r="AK247" s="20"/>
    </row>
    <row r="248" ht="16.5" customHeight="1">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c r="AA248" s="20"/>
      <c r="AB248" s="20"/>
      <c r="AC248" s="20"/>
      <c r="AE248" s="20"/>
      <c r="AF248" s="20"/>
      <c r="AG248" s="20"/>
      <c r="AH248" s="20"/>
      <c r="AI248" s="20"/>
      <c r="AJ248" s="20"/>
      <c r="AK248" s="20"/>
    </row>
    <row r="249" ht="16.5" customHeight="1">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E249" s="20"/>
      <c r="AF249" s="20"/>
      <c r="AG249" s="20"/>
      <c r="AH249" s="20"/>
      <c r="AI249" s="20"/>
      <c r="AJ249" s="20"/>
      <c r="AK249" s="20"/>
    </row>
    <row r="250" ht="16.5" customHeight="1">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c r="AA250" s="20"/>
      <c r="AB250" s="20"/>
      <c r="AC250" s="20"/>
      <c r="AE250" s="20"/>
      <c r="AF250" s="20"/>
      <c r="AG250" s="20"/>
      <c r="AH250" s="20"/>
      <c r="AI250" s="20"/>
      <c r="AJ250" s="20"/>
      <c r="AK250" s="20"/>
    </row>
    <row r="251" ht="16.5" customHeight="1">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c r="AA251" s="20"/>
      <c r="AB251" s="20"/>
      <c r="AC251" s="20"/>
      <c r="AE251" s="20"/>
      <c r="AF251" s="20"/>
      <c r="AG251" s="20"/>
      <c r="AH251" s="20"/>
      <c r="AI251" s="20"/>
      <c r="AJ251" s="20"/>
      <c r="AK251" s="20"/>
    </row>
    <row r="252" ht="16.5" customHeight="1">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c r="AA252" s="20"/>
      <c r="AB252" s="20"/>
      <c r="AC252" s="20"/>
      <c r="AE252" s="20"/>
      <c r="AF252" s="20"/>
      <c r="AG252" s="20"/>
      <c r="AH252" s="20"/>
      <c r="AI252" s="20"/>
      <c r="AJ252" s="20"/>
      <c r="AK252" s="20"/>
    </row>
    <row r="253" ht="16.5" customHeight="1">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c r="AA253" s="20"/>
      <c r="AB253" s="20"/>
      <c r="AC253" s="20"/>
      <c r="AE253" s="20"/>
      <c r="AF253" s="20"/>
      <c r="AG253" s="20"/>
      <c r="AH253" s="20"/>
      <c r="AI253" s="20"/>
      <c r="AJ253" s="20"/>
      <c r="AK253" s="20"/>
    </row>
    <row r="254" ht="16.5" customHeight="1">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c r="AA254" s="20"/>
      <c r="AB254" s="20"/>
      <c r="AC254" s="20"/>
      <c r="AE254" s="20"/>
      <c r="AF254" s="20"/>
      <c r="AG254" s="20"/>
      <c r="AH254" s="20"/>
      <c r="AI254" s="20"/>
      <c r="AJ254" s="20"/>
      <c r="AK254" s="20"/>
    </row>
    <row r="255" ht="16.5" customHeight="1">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c r="AA255" s="20"/>
      <c r="AB255" s="20"/>
      <c r="AC255" s="20"/>
      <c r="AE255" s="20"/>
      <c r="AF255" s="20"/>
      <c r="AG255" s="20"/>
      <c r="AH255" s="20"/>
      <c r="AI255" s="20"/>
      <c r="AJ255" s="20"/>
      <c r="AK255" s="20"/>
    </row>
    <row r="256" ht="16.5" customHeight="1">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c r="AA256" s="20"/>
      <c r="AB256" s="20"/>
      <c r="AC256" s="20"/>
      <c r="AE256" s="20"/>
      <c r="AF256" s="20"/>
      <c r="AG256" s="20"/>
      <c r="AH256" s="20"/>
      <c r="AI256" s="20"/>
      <c r="AJ256" s="20"/>
      <c r="AK256" s="20"/>
    </row>
    <row r="257" ht="16.5" customHeight="1">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c r="AA257" s="20"/>
      <c r="AB257" s="20"/>
      <c r="AC257" s="20"/>
      <c r="AE257" s="20"/>
      <c r="AF257" s="20"/>
      <c r="AG257" s="20"/>
      <c r="AH257" s="20"/>
      <c r="AI257" s="20"/>
      <c r="AJ257" s="20"/>
      <c r="AK257" s="20"/>
    </row>
    <row r="258" ht="16.5" customHeight="1">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c r="AA258" s="20"/>
      <c r="AB258" s="20"/>
      <c r="AC258" s="20"/>
      <c r="AE258" s="20"/>
      <c r="AF258" s="20"/>
      <c r="AG258" s="20"/>
      <c r="AH258" s="20"/>
      <c r="AI258" s="20"/>
      <c r="AJ258" s="20"/>
      <c r="AK258" s="20"/>
    </row>
    <row r="259" ht="16.5" customHeight="1">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E259" s="20"/>
      <c r="AF259" s="20"/>
      <c r="AG259" s="20"/>
      <c r="AH259" s="20"/>
      <c r="AI259" s="20"/>
      <c r="AJ259" s="20"/>
      <c r="AK259" s="20"/>
    </row>
    <row r="260" ht="16.5" customHeight="1">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c r="AA260" s="20"/>
      <c r="AB260" s="20"/>
      <c r="AC260" s="20"/>
      <c r="AE260" s="20"/>
      <c r="AF260" s="20"/>
      <c r="AG260" s="20"/>
      <c r="AH260" s="20"/>
      <c r="AI260" s="20"/>
      <c r="AJ260" s="20"/>
      <c r="AK260" s="20"/>
    </row>
    <row r="261" ht="16.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E261" s="20"/>
      <c r="AF261" s="20"/>
      <c r="AG261" s="20"/>
      <c r="AH261" s="20"/>
      <c r="AI261" s="20"/>
      <c r="AJ261" s="20"/>
      <c r="AK261" s="20"/>
    </row>
    <row r="262" ht="16.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E262" s="20"/>
      <c r="AF262" s="20"/>
      <c r="AG262" s="20"/>
      <c r="AH262" s="20"/>
      <c r="AI262" s="20"/>
      <c r="AJ262" s="20"/>
      <c r="AK262" s="20"/>
    </row>
    <row r="263" ht="16.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E263" s="20"/>
      <c r="AF263" s="20"/>
      <c r="AG263" s="20"/>
      <c r="AH263" s="20"/>
      <c r="AI263" s="20"/>
      <c r="AJ263" s="20"/>
      <c r="AK263" s="20"/>
    </row>
    <row r="264" ht="16.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E264" s="20"/>
      <c r="AF264" s="20"/>
      <c r="AG264" s="20"/>
      <c r="AH264" s="20"/>
      <c r="AI264" s="20"/>
      <c r="AJ264" s="20"/>
      <c r="AK264" s="20"/>
    </row>
    <row r="265" ht="16.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E265" s="20"/>
      <c r="AF265" s="20"/>
      <c r="AG265" s="20"/>
      <c r="AH265" s="20"/>
      <c r="AI265" s="20"/>
      <c r="AJ265" s="20"/>
      <c r="AK265" s="20"/>
    </row>
    <row r="266" ht="16.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E266" s="20"/>
      <c r="AF266" s="20"/>
      <c r="AG266" s="20"/>
      <c r="AH266" s="20"/>
      <c r="AI266" s="20"/>
      <c r="AJ266" s="20"/>
      <c r="AK266" s="20"/>
    </row>
    <row r="267" ht="16.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E267" s="20"/>
      <c r="AF267" s="20"/>
      <c r="AG267" s="20"/>
      <c r="AH267" s="20"/>
      <c r="AI267" s="20"/>
      <c r="AJ267" s="20"/>
      <c r="AK267" s="20"/>
    </row>
    <row r="268" ht="16.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E268" s="20"/>
      <c r="AF268" s="20"/>
      <c r="AG268" s="20"/>
      <c r="AH268" s="20"/>
      <c r="AI268" s="20"/>
      <c r="AJ268" s="20"/>
      <c r="AK268" s="20"/>
    </row>
    <row r="269" ht="16.5" customHeight="1">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c r="AA269" s="20"/>
      <c r="AB269" s="20"/>
      <c r="AC269" s="20"/>
      <c r="AE269" s="20"/>
      <c r="AF269" s="20"/>
      <c r="AG269" s="20"/>
      <c r="AH269" s="20"/>
      <c r="AI269" s="20"/>
      <c r="AJ269" s="20"/>
      <c r="AK269" s="20"/>
    </row>
    <row r="270" ht="16.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E270" s="20"/>
      <c r="AF270" s="20"/>
      <c r="AG270" s="20"/>
      <c r="AH270" s="20"/>
      <c r="AI270" s="20"/>
      <c r="AJ270" s="20"/>
      <c r="AK270" s="20"/>
    </row>
    <row r="271" ht="16.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E271" s="20"/>
      <c r="AF271" s="20"/>
      <c r="AG271" s="20"/>
      <c r="AH271" s="20"/>
      <c r="AI271" s="20"/>
      <c r="AJ271" s="20"/>
      <c r="AK271" s="20"/>
    </row>
    <row r="272" ht="16.5" customHeight="1">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E272" s="20"/>
      <c r="AF272" s="20"/>
      <c r="AG272" s="20"/>
      <c r="AH272" s="20"/>
      <c r="AI272" s="20"/>
      <c r="AJ272" s="20"/>
      <c r="AK272" s="20"/>
    </row>
    <row r="273" ht="16.5" customHeight="1">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E273" s="20"/>
      <c r="AF273" s="20"/>
      <c r="AG273" s="20"/>
      <c r="AH273" s="20"/>
      <c r="AI273" s="20"/>
      <c r="AJ273" s="20"/>
      <c r="AK273" s="20"/>
    </row>
    <row r="274" ht="16.5" customHeight="1">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E274" s="20"/>
      <c r="AF274" s="20"/>
      <c r="AG274" s="20"/>
      <c r="AH274" s="20"/>
      <c r="AI274" s="20"/>
      <c r="AJ274" s="20"/>
      <c r="AK274" s="20"/>
    </row>
    <row r="275" ht="16.5" customHeight="1">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c r="AA275" s="20"/>
      <c r="AB275" s="20"/>
      <c r="AC275" s="20"/>
      <c r="AE275" s="20"/>
      <c r="AF275" s="20"/>
      <c r="AG275" s="20"/>
      <c r="AH275" s="20"/>
      <c r="AI275" s="20"/>
      <c r="AJ275" s="20"/>
      <c r="AK275" s="20"/>
    </row>
    <row r="276" ht="16.5" customHeight="1">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c r="AA276" s="20"/>
      <c r="AB276" s="20"/>
      <c r="AC276" s="20"/>
      <c r="AE276" s="20"/>
      <c r="AF276" s="20"/>
      <c r="AG276" s="20"/>
      <c r="AH276" s="20"/>
      <c r="AI276" s="20"/>
      <c r="AJ276" s="20"/>
      <c r="AK276" s="20"/>
    </row>
    <row r="277" ht="16.5" customHeight="1">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c r="AA277" s="20"/>
      <c r="AB277" s="20"/>
      <c r="AC277" s="20"/>
      <c r="AE277" s="20"/>
      <c r="AF277" s="20"/>
      <c r="AG277" s="20"/>
      <c r="AH277" s="20"/>
      <c r="AI277" s="20"/>
      <c r="AJ277" s="20"/>
      <c r="AK277" s="20"/>
    </row>
    <row r="278" ht="16.5" customHeight="1">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c r="AA278" s="20"/>
      <c r="AB278" s="20"/>
      <c r="AC278" s="20"/>
      <c r="AE278" s="20"/>
      <c r="AF278" s="20"/>
      <c r="AG278" s="20"/>
      <c r="AH278" s="20"/>
      <c r="AI278" s="20"/>
      <c r="AJ278" s="20"/>
      <c r="AK278" s="20"/>
    </row>
    <row r="279" ht="16.5" customHeight="1">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c r="AA279" s="20"/>
      <c r="AB279" s="20"/>
      <c r="AC279" s="20"/>
      <c r="AE279" s="20"/>
      <c r="AF279" s="20"/>
      <c r="AG279" s="20"/>
      <c r="AH279" s="20"/>
      <c r="AI279" s="20"/>
      <c r="AJ279" s="20"/>
      <c r="AK279" s="20"/>
    </row>
    <row r="280" ht="16.5" customHeight="1">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E280" s="20"/>
      <c r="AF280" s="20"/>
      <c r="AG280" s="20"/>
      <c r="AH280" s="20"/>
      <c r="AI280" s="20"/>
      <c r="AJ280" s="20"/>
      <c r="AK280" s="20"/>
    </row>
    <row r="281" ht="16.5" customHeight="1">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c r="AA281" s="20"/>
      <c r="AB281" s="20"/>
      <c r="AC281" s="20"/>
      <c r="AE281" s="20"/>
      <c r="AF281" s="20"/>
      <c r="AG281" s="20"/>
      <c r="AH281" s="20"/>
      <c r="AI281" s="20"/>
      <c r="AJ281" s="20"/>
      <c r="AK281" s="20"/>
    </row>
    <row r="282" ht="16.5" customHeight="1">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c r="AA282" s="20"/>
      <c r="AB282" s="20"/>
      <c r="AC282" s="20"/>
      <c r="AE282" s="20"/>
      <c r="AF282" s="20"/>
      <c r="AG282" s="20"/>
      <c r="AH282" s="20"/>
      <c r="AI282" s="20"/>
      <c r="AJ282" s="20"/>
      <c r="AK282" s="20"/>
    </row>
    <row r="283" ht="16.5" customHeight="1">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c r="AA283" s="20"/>
      <c r="AB283" s="20"/>
      <c r="AC283" s="20"/>
      <c r="AE283" s="20"/>
      <c r="AF283" s="20"/>
      <c r="AG283" s="20"/>
      <c r="AH283" s="20"/>
      <c r="AI283" s="20"/>
      <c r="AJ283" s="20"/>
      <c r="AK283" s="20"/>
    </row>
    <row r="284" ht="16.5" customHeight="1">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c r="AA284" s="20"/>
      <c r="AB284" s="20"/>
      <c r="AC284" s="20"/>
      <c r="AE284" s="20"/>
      <c r="AF284" s="20"/>
      <c r="AG284" s="20"/>
      <c r="AH284" s="20"/>
      <c r="AI284" s="20"/>
      <c r="AJ284" s="20"/>
      <c r="AK284" s="20"/>
    </row>
    <row r="285" ht="16.5" customHeight="1">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c r="AA285" s="20"/>
      <c r="AB285" s="20"/>
      <c r="AC285" s="20"/>
      <c r="AE285" s="20"/>
      <c r="AF285" s="20"/>
      <c r="AG285" s="20"/>
      <c r="AH285" s="20"/>
      <c r="AI285" s="20"/>
      <c r="AJ285" s="20"/>
      <c r="AK285" s="20"/>
    </row>
    <row r="286" ht="16.5" customHeight="1">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c r="AA286" s="20"/>
      <c r="AB286" s="20"/>
      <c r="AC286" s="20"/>
      <c r="AE286" s="20"/>
      <c r="AF286" s="20"/>
      <c r="AG286" s="20"/>
      <c r="AH286" s="20"/>
      <c r="AI286" s="20"/>
      <c r="AJ286" s="20"/>
      <c r="AK286" s="20"/>
    </row>
    <row r="287" ht="16.5" customHeight="1">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E287" s="20"/>
      <c r="AF287" s="20"/>
      <c r="AG287" s="20"/>
      <c r="AH287" s="20"/>
      <c r="AI287" s="20"/>
      <c r="AJ287" s="20"/>
      <c r="AK287" s="20"/>
    </row>
    <row r="288" ht="16.5" customHeight="1">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c r="AA288" s="20"/>
      <c r="AB288" s="20"/>
      <c r="AC288" s="20"/>
      <c r="AE288" s="20"/>
      <c r="AF288" s="20"/>
      <c r="AG288" s="20"/>
      <c r="AH288" s="20"/>
      <c r="AI288" s="20"/>
      <c r="AJ288" s="20"/>
      <c r="AK288" s="20"/>
    </row>
    <row r="289" ht="16.5" customHeight="1">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E289" s="20"/>
      <c r="AF289" s="20"/>
      <c r="AG289" s="20"/>
      <c r="AH289" s="20"/>
      <c r="AI289" s="20"/>
      <c r="AJ289" s="20"/>
      <c r="AK289" s="20"/>
    </row>
    <row r="290" ht="16.5"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E290" s="20"/>
      <c r="AF290" s="20"/>
      <c r="AG290" s="20"/>
      <c r="AH290" s="20"/>
      <c r="AI290" s="20"/>
      <c r="AJ290" s="20"/>
      <c r="AK290" s="20"/>
    </row>
    <row r="291" ht="16.5"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E291" s="20"/>
      <c r="AF291" s="20"/>
      <c r="AG291" s="20"/>
      <c r="AH291" s="20"/>
      <c r="AI291" s="20"/>
      <c r="AJ291" s="20"/>
      <c r="AK291" s="20"/>
    </row>
    <row r="292" ht="16.5"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E292" s="20"/>
      <c r="AF292" s="20"/>
      <c r="AG292" s="20"/>
      <c r="AH292" s="20"/>
      <c r="AI292" s="20"/>
      <c r="AJ292" s="20"/>
      <c r="AK292" s="20"/>
    </row>
    <row r="293" ht="16.5"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E293" s="20"/>
      <c r="AF293" s="20"/>
      <c r="AG293" s="20"/>
      <c r="AH293" s="20"/>
      <c r="AI293" s="20"/>
      <c r="AJ293" s="20"/>
      <c r="AK293" s="20"/>
    </row>
    <row r="294" ht="16.5"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E294" s="20"/>
      <c r="AF294" s="20"/>
      <c r="AG294" s="20"/>
      <c r="AH294" s="20"/>
      <c r="AI294" s="20"/>
      <c r="AJ294" s="20"/>
      <c r="AK294" s="20"/>
    </row>
    <row r="295" ht="16.5"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E295" s="20"/>
      <c r="AF295" s="20"/>
      <c r="AG295" s="20"/>
      <c r="AH295" s="20"/>
      <c r="AI295" s="20"/>
      <c r="AJ295" s="20"/>
      <c r="AK295" s="20"/>
    </row>
    <row r="296" ht="16.5"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E296" s="20"/>
      <c r="AF296" s="20"/>
      <c r="AG296" s="20"/>
      <c r="AH296" s="20"/>
      <c r="AI296" s="20"/>
      <c r="AJ296" s="20"/>
      <c r="AK296" s="20"/>
    </row>
    <row r="297" ht="16.5"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E297" s="20"/>
      <c r="AF297" s="20"/>
      <c r="AG297" s="20"/>
      <c r="AH297" s="20"/>
      <c r="AI297" s="20"/>
      <c r="AJ297" s="20"/>
      <c r="AK297" s="20"/>
    </row>
    <row r="298" ht="16.5"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E298" s="20"/>
      <c r="AF298" s="20"/>
      <c r="AG298" s="20"/>
      <c r="AH298" s="20"/>
      <c r="AI298" s="20"/>
      <c r="AJ298" s="20"/>
      <c r="AK298" s="20"/>
    </row>
    <row r="299" ht="16.5"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E299" s="20"/>
      <c r="AF299" s="20"/>
      <c r="AG299" s="20"/>
      <c r="AH299" s="20"/>
      <c r="AI299" s="20"/>
      <c r="AJ299" s="20"/>
      <c r="AK299" s="20"/>
    </row>
    <row r="300" ht="16.5"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E300" s="20"/>
      <c r="AF300" s="20"/>
      <c r="AG300" s="20"/>
      <c r="AH300" s="20"/>
      <c r="AI300" s="20"/>
      <c r="AJ300" s="20"/>
      <c r="AK300" s="20"/>
    </row>
    <row r="301" ht="16.5"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E301" s="20"/>
      <c r="AF301" s="20"/>
      <c r="AG301" s="20"/>
      <c r="AH301" s="20"/>
      <c r="AI301" s="20"/>
      <c r="AJ301" s="20"/>
      <c r="AK301" s="20"/>
    </row>
    <row r="302" ht="16.5"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E302" s="20"/>
      <c r="AF302" s="20"/>
      <c r="AG302" s="20"/>
      <c r="AH302" s="20"/>
      <c r="AI302" s="20"/>
      <c r="AJ302" s="20"/>
      <c r="AK302" s="20"/>
    </row>
    <row r="303" ht="16.5"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E303" s="20"/>
      <c r="AF303" s="20"/>
      <c r="AG303" s="20"/>
      <c r="AH303" s="20"/>
      <c r="AI303" s="20"/>
      <c r="AJ303" s="20"/>
      <c r="AK303" s="20"/>
    </row>
    <row r="304" ht="16.5"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E304" s="20"/>
      <c r="AF304" s="20"/>
      <c r="AG304" s="20"/>
      <c r="AH304" s="20"/>
      <c r="AI304" s="20"/>
      <c r="AJ304" s="20"/>
      <c r="AK304" s="20"/>
    </row>
    <row r="305" ht="16.5"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E305" s="20"/>
      <c r="AF305" s="20"/>
      <c r="AG305" s="20"/>
      <c r="AH305" s="20"/>
      <c r="AI305" s="20"/>
      <c r="AJ305" s="20"/>
      <c r="AK305" s="20"/>
    </row>
    <row r="306" ht="16.5"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E306" s="20"/>
      <c r="AF306" s="20"/>
      <c r="AG306" s="20"/>
      <c r="AH306" s="20"/>
      <c r="AI306" s="20"/>
      <c r="AJ306" s="20"/>
      <c r="AK306" s="20"/>
    </row>
    <row r="307" ht="16.5"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E307" s="20"/>
      <c r="AF307" s="20"/>
      <c r="AG307" s="20"/>
      <c r="AH307" s="20"/>
      <c r="AI307" s="20"/>
      <c r="AJ307" s="20"/>
      <c r="AK307" s="20"/>
    </row>
    <row r="308" ht="16.5"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E308" s="20"/>
      <c r="AF308" s="20"/>
      <c r="AG308" s="20"/>
      <c r="AH308" s="20"/>
      <c r="AI308" s="20"/>
      <c r="AJ308" s="20"/>
      <c r="AK308" s="20"/>
    </row>
    <row r="309" ht="16.5" customHeight="1">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c r="AA309" s="20"/>
      <c r="AB309" s="20"/>
      <c r="AC309" s="20"/>
      <c r="AE309" s="20"/>
      <c r="AF309" s="20"/>
      <c r="AG309" s="20"/>
      <c r="AH309" s="20"/>
      <c r="AI309" s="20"/>
      <c r="AJ309" s="20"/>
      <c r="AK309" s="20"/>
    </row>
    <row r="310" ht="16.5" customHeight="1">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c r="AA310" s="20"/>
      <c r="AB310" s="20"/>
      <c r="AC310" s="20"/>
      <c r="AE310" s="20"/>
      <c r="AF310" s="20"/>
      <c r="AG310" s="20"/>
      <c r="AH310" s="20"/>
      <c r="AI310" s="20"/>
      <c r="AJ310" s="20"/>
      <c r="AK310" s="20"/>
    </row>
    <row r="311" ht="16.5" customHeight="1">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c r="AA311" s="20"/>
      <c r="AB311" s="20"/>
      <c r="AC311" s="20"/>
      <c r="AE311" s="20"/>
      <c r="AF311" s="20"/>
      <c r="AG311" s="20"/>
      <c r="AH311" s="20"/>
      <c r="AI311" s="20"/>
      <c r="AJ311" s="20"/>
      <c r="AK311" s="20"/>
    </row>
    <row r="312" ht="16.5" customHeight="1">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c r="AA312" s="20"/>
      <c r="AB312" s="20"/>
      <c r="AC312" s="20"/>
      <c r="AE312" s="20"/>
      <c r="AF312" s="20"/>
      <c r="AG312" s="20"/>
      <c r="AH312" s="20"/>
      <c r="AI312" s="20"/>
      <c r="AJ312" s="20"/>
      <c r="AK312" s="20"/>
    </row>
    <row r="313" ht="16.5" customHeight="1">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c r="AA313" s="20"/>
      <c r="AB313" s="20"/>
      <c r="AC313" s="20"/>
      <c r="AE313" s="20"/>
      <c r="AF313" s="20"/>
      <c r="AG313" s="20"/>
      <c r="AH313" s="20"/>
      <c r="AI313" s="20"/>
      <c r="AJ313" s="20"/>
      <c r="AK313" s="20"/>
    </row>
    <row r="314" ht="16.5" customHeight="1">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c r="AA314" s="20"/>
      <c r="AB314" s="20"/>
      <c r="AC314" s="20"/>
      <c r="AE314" s="20"/>
      <c r="AF314" s="20"/>
      <c r="AG314" s="20"/>
      <c r="AH314" s="20"/>
      <c r="AI314" s="20"/>
      <c r="AJ314" s="20"/>
      <c r="AK314" s="20"/>
    </row>
    <row r="315" ht="16.5" customHeight="1">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c r="AA315" s="20"/>
      <c r="AB315" s="20"/>
      <c r="AC315" s="20"/>
      <c r="AE315" s="20"/>
      <c r="AF315" s="20"/>
      <c r="AG315" s="20"/>
      <c r="AH315" s="20"/>
      <c r="AI315" s="20"/>
      <c r="AJ315" s="20"/>
      <c r="AK315" s="20"/>
    </row>
    <row r="316" ht="16.5" customHeight="1">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c r="AA316" s="20"/>
      <c r="AB316" s="20"/>
      <c r="AC316" s="20"/>
      <c r="AE316" s="20"/>
      <c r="AF316" s="20"/>
      <c r="AG316" s="20"/>
      <c r="AH316" s="20"/>
      <c r="AI316" s="20"/>
      <c r="AJ316" s="20"/>
      <c r="AK316" s="20"/>
    </row>
    <row r="317" ht="16.5" customHeight="1">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c r="AA317" s="20"/>
      <c r="AB317" s="20"/>
      <c r="AC317" s="20"/>
      <c r="AE317" s="20"/>
      <c r="AF317" s="20"/>
      <c r="AG317" s="20"/>
      <c r="AH317" s="20"/>
      <c r="AI317" s="20"/>
      <c r="AJ317" s="20"/>
      <c r="AK317" s="20"/>
    </row>
    <row r="318" ht="16.5" customHeight="1">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c r="AA318" s="20"/>
      <c r="AB318" s="20"/>
      <c r="AC318" s="20"/>
      <c r="AE318" s="20"/>
      <c r="AF318" s="20"/>
      <c r="AG318" s="20"/>
      <c r="AH318" s="20"/>
      <c r="AI318" s="20"/>
      <c r="AJ318" s="20"/>
      <c r="AK318" s="20"/>
    </row>
    <row r="319" ht="16.5" customHeight="1">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c r="AA319" s="20"/>
      <c r="AB319" s="20"/>
      <c r="AC319" s="20"/>
      <c r="AE319" s="20"/>
      <c r="AF319" s="20"/>
      <c r="AG319" s="20"/>
      <c r="AH319" s="20"/>
      <c r="AI319" s="20"/>
      <c r="AJ319" s="20"/>
      <c r="AK319" s="20"/>
    </row>
    <row r="320" ht="16.5" customHeight="1">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c r="AA320" s="20"/>
      <c r="AB320" s="20"/>
      <c r="AC320" s="20"/>
      <c r="AE320" s="20"/>
      <c r="AF320" s="20"/>
      <c r="AG320" s="20"/>
      <c r="AH320" s="20"/>
      <c r="AI320" s="20"/>
      <c r="AJ320" s="20"/>
      <c r="AK320" s="20"/>
    </row>
    <row r="321" ht="16.5" customHeight="1">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c r="AA321" s="20"/>
      <c r="AB321" s="20"/>
      <c r="AC321" s="20"/>
      <c r="AE321" s="20"/>
      <c r="AF321" s="20"/>
      <c r="AG321" s="20"/>
      <c r="AH321" s="20"/>
      <c r="AI321" s="20"/>
      <c r="AJ321" s="20"/>
      <c r="AK321" s="20"/>
    </row>
    <row r="322" ht="16.5" customHeight="1">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c r="AA322" s="20"/>
      <c r="AB322" s="20"/>
      <c r="AC322" s="20"/>
      <c r="AE322" s="20"/>
      <c r="AF322" s="20"/>
      <c r="AG322" s="20"/>
      <c r="AH322" s="20"/>
      <c r="AI322" s="20"/>
      <c r="AJ322" s="20"/>
      <c r="AK322" s="20"/>
    </row>
    <row r="323" ht="16.5" customHeight="1">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c r="AA323" s="20"/>
      <c r="AB323" s="20"/>
      <c r="AC323" s="20"/>
      <c r="AE323" s="20"/>
      <c r="AF323" s="20"/>
      <c r="AG323" s="20"/>
      <c r="AH323" s="20"/>
      <c r="AI323" s="20"/>
      <c r="AJ323" s="20"/>
      <c r="AK323" s="20"/>
    </row>
    <row r="324" ht="16.5" customHeight="1">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c r="AA324" s="20"/>
      <c r="AB324" s="20"/>
      <c r="AC324" s="20"/>
      <c r="AE324" s="20"/>
      <c r="AF324" s="20"/>
      <c r="AG324" s="20"/>
      <c r="AH324" s="20"/>
      <c r="AI324" s="20"/>
      <c r="AJ324" s="20"/>
      <c r="AK324" s="20"/>
    </row>
    <row r="325" ht="16.5" customHeight="1">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c r="AA325" s="20"/>
      <c r="AB325" s="20"/>
      <c r="AC325" s="20"/>
      <c r="AE325" s="20"/>
      <c r="AF325" s="20"/>
      <c r="AG325" s="20"/>
      <c r="AH325" s="20"/>
      <c r="AI325" s="20"/>
      <c r="AJ325" s="20"/>
      <c r="AK325" s="20"/>
    </row>
    <row r="326" ht="16.5" customHeight="1">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c r="AA326" s="20"/>
      <c r="AB326" s="20"/>
      <c r="AC326" s="20"/>
      <c r="AE326" s="20"/>
      <c r="AF326" s="20"/>
      <c r="AG326" s="20"/>
      <c r="AH326" s="20"/>
      <c r="AI326" s="20"/>
      <c r="AJ326" s="20"/>
      <c r="AK326" s="20"/>
    </row>
    <row r="327" ht="16.5" customHeight="1">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c r="AA327" s="20"/>
      <c r="AB327" s="20"/>
      <c r="AC327" s="20"/>
      <c r="AE327" s="20"/>
      <c r="AF327" s="20"/>
      <c r="AG327" s="20"/>
      <c r="AH327" s="20"/>
      <c r="AI327" s="20"/>
      <c r="AJ327" s="20"/>
      <c r="AK327" s="20"/>
    </row>
    <row r="328" ht="16.5" customHeight="1">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c r="AA328" s="20"/>
      <c r="AB328" s="20"/>
      <c r="AC328" s="20"/>
      <c r="AE328" s="20"/>
      <c r="AF328" s="20"/>
      <c r="AG328" s="20"/>
      <c r="AH328" s="20"/>
      <c r="AI328" s="20"/>
      <c r="AJ328" s="20"/>
      <c r="AK328" s="20"/>
    </row>
    <row r="329" ht="16.5" customHeight="1">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c r="AA329" s="20"/>
      <c r="AB329" s="20"/>
      <c r="AC329" s="20"/>
      <c r="AE329" s="20"/>
      <c r="AF329" s="20"/>
      <c r="AG329" s="20"/>
      <c r="AH329" s="20"/>
      <c r="AI329" s="20"/>
      <c r="AJ329" s="20"/>
      <c r="AK329" s="20"/>
    </row>
    <row r="330" ht="16.5" customHeight="1">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c r="AA330" s="20"/>
      <c r="AB330" s="20"/>
      <c r="AC330" s="20"/>
      <c r="AE330" s="20"/>
      <c r="AF330" s="20"/>
      <c r="AG330" s="20"/>
      <c r="AH330" s="20"/>
      <c r="AI330" s="20"/>
      <c r="AJ330" s="20"/>
      <c r="AK330" s="20"/>
    </row>
    <row r="331" ht="16.5" customHeight="1">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c r="AA331" s="20"/>
      <c r="AB331" s="20"/>
      <c r="AC331" s="20"/>
      <c r="AE331" s="20"/>
      <c r="AF331" s="20"/>
      <c r="AG331" s="20"/>
      <c r="AH331" s="20"/>
      <c r="AI331" s="20"/>
      <c r="AJ331" s="20"/>
      <c r="AK331" s="20"/>
    </row>
    <row r="332" ht="16.5" customHeight="1">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c r="AA332" s="20"/>
      <c r="AB332" s="20"/>
      <c r="AC332" s="20"/>
      <c r="AE332" s="20"/>
      <c r="AF332" s="20"/>
      <c r="AG332" s="20"/>
      <c r="AH332" s="20"/>
      <c r="AI332" s="20"/>
      <c r="AJ332" s="20"/>
      <c r="AK332" s="20"/>
    </row>
    <row r="333" ht="16.5" customHeight="1">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c r="AA333" s="20"/>
      <c r="AB333" s="20"/>
      <c r="AC333" s="20"/>
      <c r="AE333" s="20"/>
      <c r="AF333" s="20"/>
      <c r="AG333" s="20"/>
      <c r="AH333" s="20"/>
      <c r="AI333" s="20"/>
      <c r="AJ333" s="20"/>
      <c r="AK333" s="20"/>
    </row>
    <row r="334" ht="16.5" customHeight="1">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c r="AA334" s="20"/>
      <c r="AB334" s="20"/>
      <c r="AC334" s="20"/>
      <c r="AE334" s="20"/>
      <c r="AF334" s="20"/>
      <c r="AG334" s="20"/>
      <c r="AH334" s="20"/>
      <c r="AI334" s="20"/>
      <c r="AJ334" s="20"/>
      <c r="AK334" s="20"/>
    </row>
    <row r="335" ht="16.5" customHeight="1">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c r="AA335" s="20"/>
      <c r="AB335" s="20"/>
      <c r="AC335" s="20"/>
      <c r="AE335" s="20"/>
      <c r="AF335" s="20"/>
      <c r="AG335" s="20"/>
      <c r="AH335" s="20"/>
      <c r="AI335" s="20"/>
      <c r="AJ335" s="20"/>
      <c r="AK335" s="20"/>
    </row>
    <row r="336" ht="16.5" customHeight="1">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c r="AA336" s="20"/>
      <c r="AB336" s="20"/>
      <c r="AC336" s="20"/>
      <c r="AE336" s="20"/>
      <c r="AF336" s="20"/>
      <c r="AG336" s="20"/>
      <c r="AH336" s="20"/>
      <c r="AI336" s="20"/>
      <c r="AJ336" s="20"/>
      <c r="AK336" s="20"/>
    </row>
    <row r="337" ht="16.5" customHeight="1">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c r="AA337" s="20"/>
      <c r="AB337" s="20"/>
      <c r="AC337" s="20"/>
      <c r="AE337" s="20"/>
      <c r="AF337" s="20"/>
      <c r="AG337" s="20"/>
      <c r="AH337" s="20"/>
      <c r="AI337" s="20"/>
      <c r="AJ337" s="20"/>
      <c r="AK337" s="20"/>
    </row>
    <row r="338" ht="16.5" customHeight="1">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c r="AA338" s="20"/>
      <c r="AB338" s="20"/>
      <c r="AC338" s="20"/>
      <c r="AE338" s="20"/>
      <c r="AF338" s="20"/>
      <c r="AG338" s="20"/>
      <c r="AH338" s="20"/>
      <c r="AI338" s="20"/>
      <c r="AJ338" s="20"/>
      <c r="AK338" s="20"/>
    </row>
    <row r="339" ht="16.5" customHeight="1">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c r="AA339" s="20"/>
      <c r="AB339" s="20"/>
      <c r="AC339" s="20"/>
      <c r="AE339" s="20"/>
      <c r="AF339" s="20"/>
      <c r="AG339" s="20"/>
      <c r="AH339" s="20"/>
      <c r="AI339" s="20"/>
      <c r="AJ339" s="20"/>
      <c r="AK339" s="20"/>
    </row>
    <row r="340" ht="16.5" customHeight="1">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c r="AA340" s="20"/>
      <c r="AB340" s="20"/>
      <c r="AC340" s="20"/>
      <c r="AE340" s="20"/>
      <c r="AF340" s="20"/>
      <c r="AG340" s="20"/>
      <c r="AH340" s="20"/>
      <c r="AI340" s="20"/>
      <c r="AJ340" s="20"/>
      <c r="AK340" s="20"/>
    </row>
    <row r="341" ht="16.5" customHeight="1">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c r="AA341" s="20"/>
      <c r="AB341" s="20"/>
      <c r="AC341" s="20"/>
      <c r="AE341" s="20"/>
      <c r="AF341" s="20"/>
      <c r="AG341" s="20"/>
      <c r="AH341" s="20"/>
      <c r="AI341" s="20"/>
      <c r="AJ341" s="20"/>
      <c r="AK341" s="20"/>
    </row>
    <row r="342" ht="16.5" customHeight="1">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c r="AA342" s="20"/>
      <c r="AB342" s="20"/>
      <c r="AC342" s="20"/>
      <c r="AE342" s="20"/>
      <c r="AF342" s="20"/>
      <c r="AG342" s="20"/>
      <c r="AH342" s="20"/>
      <c r="AI342" s="20"/>
      <c r="AJ342" s="20"/>
      <c r="AK342" s="20"/>
    </row>
    <row r="343" ht="16.5" customHeight="1">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c r="AA343" s="20"/>
      <c r="AB343" s="20"/>
      <c r="AC343" s="20"/>
      <c r="AE343" s="20"/>
      <c r="AF343" s="20"/>
      <c r="AG343" s="20"/>
      <c r="AH343" s="20"/>
      <c r="AI343" s="20"/>
      <c r="AJ343" s="20"/>
      <c r="AK343" s="20"/>
    </row>
    <row r="344" ht="16.5" customHeight="1">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c r="AA344" s="20"/>
      <c r="AB344" s="20"/>
      <c r="AC344" s="20"/>
      <c r="AE344" s="20"/>
      <c r="AF344" s="20"/>
      <c r="AG344" s="20"/>
      <c r="AH344" s="20"/>
      <c r="AI344" s="20"/>
      <c r="AJ344" s="20"/>
      <c r="AK344" s="20"/>
    </row>
    <row r="345" ht="16.5" customHeight="1">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c r="AA345" s="20"/>
      <c r="AB345" s="20"/>
      <c r="AC345" s="20"/>
      <c r="AE345" s="20"/>
      <c r="AF345" s="20"/>
      <c r="AG345" s="20"/>
      <c r="AH345" s="20"/>
      <c r="AI345" s="20"/>
      <c r="AJ345" s="20"/>
      <c r="AK345" s="20"/>
    </row>
    <row r="346" ht="16.5" customHeight="1">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c r="AA346" s="20"/>
      <c r="AB346" s="20"/>
      <c r="AC346" s="20"/>
      <c r="AE346" s="20"/>
      <c r="AF346" s="20"/>
      <c r="AG346" s="20"/>
      <c r="AH346" s="20"/>
      <c r="AI346" s="20"/>
      <c r="AJ346" s="20"/>
      <c r="AK346" s="20"/>
    </row>
    <row r="347" ht="16.5" customHeight="1">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c r="AA347" s="20"/>
      <c r="AB347" s="20"/>
      <c r="AC347" s="20"/>
      <c r="AE347" s="20"/>
      <c r="AF347" s="20"/>
      <c r="AG347" s="20"/>
      <c r="AH347" s="20"/>
      <c r="AI347" s="20"/>
      <c r="AJ347" s="20"/>
      <c r="AK347" s="20"/>
    </row>
    <row r="348" ht="16.5" customHeight="1">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c r="AA348" s="20"/>
      <c r="AB348" s="20"/>
      <c r="AC348" s="20"/>
      <c r="AE348" s="20"/>
      <c r="AF348" s="20"/>
      <c r="AG348" s="20"/>
      <c r="AH348" s="20"/>
      <c r="AI348" s="20"/>
      <c r="AJ348" s="20"/>
      <c r="AK348" s="20"/>
    </row>
    <row r="349" ht="16.5" customHeight="1">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c r="AA349" s="20"/>
      <c r="AB349" s="20"/>
      <c r="AC349" s="20"/>
      <c r="AE349" s="20"/>
      <c r="AF349" s="20"/>
      <c r="AG349" s="20"/>
      <c r="AH349" s="20"/>
      <c r="AI349" s="20"/>
      <c r="AJ349" s="20"/>
      <c r="AK349" s="20"/>
    </row>
    <row r="350" ht="16.5" customHeight="1">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c r="AA350" s="20"/>
      <c r="AB350" s="20"/>
      <c r="AC350" s="20"/>
      <c r="AE350" s="20"/>
      <c r="AF350" s="20"/>
      <c r="AG350" s="20"/>
      <c r="AH350" s="20"/>
      <c r="AI350" s="20"/>
      <c r="AJ350" s="20"/>
      <c r="AK350" s="20"/>
    </row>
    <row r="351" ht="16.5" customHeight="1">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c r="AA351" s="20"/>
      <c r="AB351" s="20"/>
      <c r="AC351" s="20"/>
      <c r="AE351" s="20"/>
      <c r="AF351" s="20"/>
      <c r="AG351" s="20"/>
      <c r="AH351" s="20"/>
      <c r="AI351" s="20"/>
      <c r="AJ351" s="20"/>
      <c r="AK351" s="20"/>
    </row>
    <row r="352" ht="16.5" customHeight="1">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c r="AA352" s="20"/>
      <c r="AB352" s="20"/>
      <c r="AC352" s="20"/>
      <c r="AE352" s="20"/>
      <c r="AF352" s="20"/>
      <c r="AG352" s="20"/>
      <c r="AH352" s="20"/>
      <c r="AI352" s="20"/>
      <c r="AJ352" s="20"/>
      <c r="AK352" s="20"/>
    </row>
    <row r="353" ht="16.5" customHeight="1">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c r="AA353" s="20"/>
      <c r="AB353" s="20"/>
      <c r="AC353" s="20"/>
      <c r="AE353" s="20"/>
      <c r="AF353" s="20"/>
      <c r="AG353" s="20"/>
      <c r="AH353" s="20"/>
      <c r="AI353" s="20"/>
      <c r="AJ353" s="20"/>
      <c r="AK353" s="20"/>
    </row>
    <row r="354" ht="16.5" customHeight="1">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c r="AA354" s="20"/>
      <c r="AB354" s="20"/>
      <c r="AC354" s="20"/>
      <c r="AE354" s="20"/>
      <c r="AF354" s="20"/>
      <c r="AG354" s="20"/>
      <c r="AH354" s="20"/>
      <c r="AI354" s="20"/>
      <c r="AJ354" s="20"/>
      <c r="AK354" s="20"/>
    </row>
    <row r="355" ht="16.5" customHeight="1">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c r="AA355" s="20"/>
      <c r="AB355" s="20"/>
      <c r="AC355" s="20"/>
      <c r="AE355" s="20"/>
      <c r="AF355" s="20"/>
      <c r="AG355" s="20"/>
      <c r="AH355" s="20"/>
      <c r="AI355" s="20"/>
      <c r="AJ355" s="20"/>
      <c r="AK355" s="20"/>
    </row>
    <row r="356" ht="16.5" customHeight="1">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c r="AA356" s="20"/>
      <c r="AB356" s="20"/>
      <c r="AC356" s="20"/>
      <c r="AE356" s="20"/>
      <c r="AF356" s="20"/>
      <c r="AG356" s="20"/>
      <c r="AH356" s="20"/>
      <c r="AI356" s="20"/>
      <c r="AJ356" s="20"/>
      <c r="AK356" s="20"/>
    </row>
    <row r="357" ht="16.5" customHeight="1">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c r="AA357" s="20"/>
      <c r="AB357" s="20"/>
      <c r="AC357" s="20"/>
      <c r="AE357" s="20"/>
      <c r="AF357" s="20"/>
      <c r="AG357" s="20"/>
      <c r="AH357" s="20"/>
      <c r="AI357" s="20"/>
      <c r="AJ357" s="20"/>
      <c r="AK357" s="20"/>
    </row>
    <row r="358" ht="16.5" customHeight="1">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c r="AA358" s="20"/>
      <c r="AB358" s="20"/>
      <c r="AC358" s="20"/>
      <c r="AE358" s="20"/>
      <c r="AF358" s="20"/>
      <c r="AG358" s="20"/>
      <c r="AH358" s="20"/>
      <c r="AI358" s="20"/>
      <c r="AJ358" s="20"/>
      <c r="AK358" s="20"/>
    </row>
    <row r="359" ht="16.5" customHeight="1">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c r="AA359" s="20"/>
      <c r="AB359" s="20"/>
      <c r="AC359" s="20"/>
      <c r="AE359" s="20"/>
      <c r="AF359" s="20"/>
      <c r="AG359" s="20"/>
      <c r="AH359" s="20"/>
      <c r="AI359" s="20"/>
      <c r="AJ359" s="20"/>
      <c r="AK359" s="20"/>
    </row>
    <row r="360" ht="16.5" customHeight="1">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c r="AA360" s="20"/>
      <c r="AB360" s="20"/>
      <c r="AC360" s="20"/>
      <c r="AE360" s="20"/>
      <c r="AF360" s="20"/>
      <c r="AG360" s="20"/>
      <c r="AH360" s="20"/>
      <c r="AI360" s="20"/>
      <c r="AJ360" s="20"/>
      <c r="AK360" s="20"/>
    </row>
    <row r="361" ht="16.5" customHeight="1">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c r="AA361" s="20"/>
      <c r="AB361" s="20"/>
      <c r="AC361" s="20"/>
      <c r="AE361" s="20"/>
      <c r="AF361" s="20"/>
      <c r="AG361" s="20"/>
      <c r="AH361" s="20"/>
      <c r="AI361" s="20"/>
      <c r="AJ361" s="20"/>
      <c r="AK361" s="20"/>
    </row>
    <row r="362" ht="16.5" customHeight="1">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c r="AA362" s="20"/>
      <c r="AB362" s="20"/>
      <c r="AC362" s="20"/>
      <c r="AE362" s="20"/>
      <c r="AF362" s="20"/>
      <c r="AG362" s="20"/>
      <c r="AH362" s="20"/>
      <c r="AI362" s="20"/>
      <c r="AJ362" s="20"/>
      <c r="AK362" s="20"/>
    </row>
    <row r="363" ht="16.5" customHeight="1">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c r="AA363" s="20"/>
      <c r="AB363" s="20"/>
      <c r="AC363" s="20"/>
      <c r="AE363" s="20"/>
      <c r="AF363" s="20"/>
      <c r="AG363" s="20"/>
      <c r="AH363" s="20"/>
      <c r="AI363" s="20"/>
      <c r="AJ363" s="20"/>
      <c r="AK363" s="20"/>
    </row>
    <row r="364" ht="16.5" customHeight="1">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c r="AA364" s="20"/>
      <c r="AB364" s="20"/>
      <c r="AC364" s="20"/>
      <c r="AE364" s="20"/>
      <c r="AF364" s="20"/>
      <c r="AG364" s="20"/>
      <c r="AH364" s="20"/>
      <c r="AI364" s="20"/>
      <c r="AJ364" s="20"/>
      <c r="AK364" s="20"/>
    </row>
    <row r="365" ht="16.5" customHeight="1">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c r="AA365" s="20"/>
      <c r="AB365" s="20"/>
      <c r="AC365" s="20"/>
      <c r="AE365" s="20"/>
      <c r="AF365" s="20"/>
      <c r="AG365" s="20"/>
      <c r="AH365" s="20"/>
      <c r="AI365" s="20"/>
      <c r="AJ365" s="20"/>
      <c r="AK365" s="20"/>
    </row>
    <row r="366" ht="16.5" customHeight="1">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c r="AA366" s="20"/>
      <c r="AB366" s="20"/>
      <c r="AC366" s="20"/>
      <c r="AE366" s="20"/>
      <c r="AF366" s="20"/>
      <c r="AG366" s="20"/>
      <c r="AH366" s="20"/>
      <c r="AI366" s="20"/>
      <c r="AJ366" s="20"/>
      <c r="AK366" s="20"/>
    </row>
    <row r="367" ht="16.5" customHeight="1">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c r="AA367" s="20"/>
      <c r="AB367" s="20"/>
      <c r="AC367" s="20"/>
      <c r="AE367" s="20"/>
      <c r="AF367" s="20"/>
      <c r="AG367" s="20"/>
      <c r="AH367" s="20"/>
      <c r="AI367" s="20"/>
      <c r="AJ367" s="20"/>
      <c r="AK367" s="20"/>
    </row>
    <row r="368" ht="16.5" customHeight="1">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c r="AA368" s="20"/>
      <c r="AB368" s="20"/>
      <c r="AC368" s="20"/>
      <c r="AE368" s="20"/>
      <c r="AF368" s="20"/>
      <c r="AG368" s="20"/>
      <c r="AH368" s="20"/>
      <c r="AI368" s="20"/>
      <c r="AJ368" s="20"/>
      <c r="AK368" s="20"/>
    </row>
    <row r="369" ht="16.5" customHeight="1">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c r="AA369" s="20"/>
      <c r="AB369" s="20"/>
      <c r="AC369" s="20"/>
      <c r="AE369" s="20"/>
      <c r="AF369" s="20"/>
      <c r="AG369" s="20"/>
      <c r="AH369" s="20"/>
      <c r="AI369" s="20"/>
      <c r="AJ369" s="20"/>
      <c r="AK369" s="20"/>
    </row>
    <row r="370" ht="16.5" customHeight="1">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c r="AA370" s="20"/>
      <c r="AB370" s="20"/>
      <c r="AC370" s="20"/>
      <c r="AE370" s="20"/>
      <c r="AF370" s="20"/>
      <c r="AG370" s="20"/>
      <c r="AH370" s="20"/>
      <c r="AI370" s="20"/>
      <c r="AJ370" s="20"/>
      <c r="AK370" s="20"/>
    </row>
    <row r="371" ht="16.5" customHeight="1">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c r="AA371" s="20"/>
      <c r="AB371" s="20"/>
      <c r="AC371" s="20"/>
      <c r="AE371" s="20"/>
      <c r="AF371" s="20"/>
      <c r="AG371" s="20"/>
      <c r="AH371" s="20"/>
      <c r="AI371" s="20"/>
      <c r="AJ371" s="20"/>
      <c r="AK371" s="20"/>
    </row>
    <row r="372" ht="16.5" customHeight="1">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c r="AA372" s="20"/>
      <c r="AB372" s="20"/>
      <c r="AC372" s="20"/>
      <c r="AE372" s="20"/>
      <c r="AF372" s="20"/>
      <c r="AG372" s="20"/>
      <c r="AH372" s="20"/>
      <c r="AI372" s="20"/>
      <c r="AJ372" s="20"/>
      <c r="AK372" s="20"/>
    </row>
    <row r="373" ht="16.5" customHeight="1">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c r="AA373" s="20"/>
      <c r="AB373" s="20"/>
      <c r="AC373" s="20"/>
      <c r="AE373" s="20"/>
      <c r="AF373" s="20"/>
      <c r="AG373" s="20"/>
      <c r="AH373" s="20"/>
      <c r="AI373" s="20"/>
      <c r="AJ373" s="20"/>
      <c r="AK373" s="20"/>
    </row>
    <row r="374" ht="16.5" customHeight="1">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c r="AA374" s="20"/>
      <c r="AB374" s="20"/>
      <c r="AC374" s="20"/>
      <c r="AE374" s="20"/>
      <c r="AF374" s="20"/>
      <c r="AG374" s="20"/>
      <c r="AH374" s="20"/>
      <c r="AI374" s="20"/>
      <c r="AJ374" s="20"/>
      <c r="AK374" s="20"/>
    </row>
    <row r="375" ht="16.5" customHeight="1">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c r="AA375" s="20"/>
      <c r="AB375" s="20"/>
      <c r="AC375" s="20"/>
      <c r="AE375" s="20"/>
      <c r="AF375" s="20"/>
      <c r="AG375" s="20"/>
      <c r="AH375" s="20"/>
      <c r="AI375" s="20"/>
      <c r="AJ375" s="20"/>
      <c r="AK375" s="20"/>
    </row>
    <row r="376" ht="16.5" customHeight="1">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c r="AA376" s="20"/>
      <c r="AB376" s="20"/>
      <c r="AC376" s="20"/>
      <c r="AE376" s="20"/>
      <c r="AF376" s="20"/>
      <c r="AG376" s="20"/>
      <c r="AH376" s="20"/>
      <c r="AI376" s="20"/>
      <c r="AJ376" s="20"/>
      <c r="AK376" s="20"/>
    </row>
    <row r="377" ht="16.5" customHeight="1">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c r="AA377" s="20"/>
      <c r="AB377" s="20"/>
      <c r="AC377" s="20"/>
      <c r="AE377" s="20"/>
      <c r="AF377" s="20"/>
      <c r="AG377" s="20"/>
      <c r="AH377" s="20"/>
      <c r="AI377" s="20"/>
      <c r="AJ377" s="20"/>
      <c r="AK377" s="20"/>
    </row>
    <row r="378" ht="16.5" customHeight="1">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c r="AA378" s="20"/>
      <c r="AB378" s="20"/>
      <c r="AC378" s="20"/>
      <c r="AE378" s="20"/>
      <c r="AF378" s="20"/>
      <c r="AG378" s="20"/>
      <c r="AH378" s="20"/>
      <c r="AI378" s="20"/>
      <c r="AJ378" s="20"/>
      <c r="AK378" s="20"/>
    </row>
    <row r="379" ht="16.5" customHeight="1">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c r="AA379" s="20"/>
      <c r="AB379" s="20"/>
      <c r="AC379" s="20"/>
      <c r="AE379" s="20"/>
      <c r="AF379" s="20"/>
      <c r="AG379" s="20"/>
      <c r="AH379" s="20"/>
      <c r="AI379" s="20"/>
      <c r="AJ379" s="20"/>
      <c r="AK379" s="20"/>
    </row>
    <row r="380" ht="16.5" customHeight="1">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c r="AA380" s="20"/>
      <c r="AB380" s="20"/>
      <c r="AC380" s="20"/>
      <c r="AE380" s="20"/>
      <c r="AF380" s="20"/>
      <c r="AG380" s="20"/>
      <c r="AH380" s="20"/>
      <c r="AI380" s="20"/>
      <c r="AJ380" s="20"/>
      <c r="AK380" s="20"/>
    </row>
    <row r="381" ht="16.5" customHeight="1">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c r="AA381" s="20"/>
      <c r="AB381" s="20"/>
      <c r="AC381" s="20"/>
      <c r="AE381" s="20"/>
      <c r="AF381" s="20"/>
      <c r="AG381" s="20"/>
      <c r="AH381" s="20"/>
      <c r="AI381" s="20"/>
      <c r="AJ381" s="20"/>
      <c r="AK381" s="20"/>
    </row>
    <row r="382" ht="16.5" customHeight="1">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c r="AA382" s="20"/>
      <c r="AB382" s="20"/>
      <c r="AC382" s="20"/>
      <c r="AE382" s="20"/>
      <c r="AF382" s="20"/>
      <c r="AG382" s="20"/>
      <c r="AH382" s="20"/>
      <c r="AI382" s="20"/>
      <c r="AJ382" s="20"/>
      <c r="AK382" s="20"/>
    </row>
    <row r="383" ht="16.5" customHeight="1">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c r="AA383" s="20"/>
      <c r="AB383" s="20"/>
      <c r="AC383" s="20"/>
      <c r="AE383" s="20"/>
      <c r="AF383" s="20"/>
      <c r="AG383" s="20"/>
      <c r="AH383" s="20"/>
      <c r="AI383" s="20"/>
      <c r="AJ383" s="20"/>
      <c r="AK383" s="20"/>
    </row>
    <row r="384" ht="16.5" customHeight="1">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c r="AA384" s="20"/>
      <c r="AB384" s="20"/>
      <c r="AC384" s="20"/>
      <c r="AE384" s="20"/>
      <c r="AF384" s="20"/>
      <c r="AG384" s="20"/>
      <c r="AH384" s="20"/>
      <c r="AI384" s="20"/>
      <c r="AJ384" s="20"/>
      <c r="AK384" s="20"/>
    </row>
    <row r="385" ht="16.5" customHeight="1">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c r="AA385" s="20"/>
      <c r="AB385" s="20"/>
      <c r="AC385" s="20"/>
      <c r="AE385" s="20"/>
      <c r="AF385" s="20"/>
      <c r="AG385" s="20"/>
      <c r="AH385" s="20"/>
      <c r="AI385" s="20"/>
      <c r="AJ385" s="20"/>
      <c r="AK385" s="20"/>
    </row>
    <row r="386" ht="16.5" customHeight="1">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c r="AA386" s="20"/>
      <c r="AB386" s="20"/>
      <c r="AC386" s="20"/>
      <c r="AE386" s="20"/>
      <c r="AF386" s="20"/>
      <c r="AG386" s="20"/>
      <c r="AH386" s="20"/>
      <c r="AI386" s="20"/>
      <c r="AJ386" s="20"/>
      <c r="AK386" s="20"/>
    </row>
    <row r="387" ht="16.5" customHeight="1">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c r="AA387" s="20"/>
      <c r="AB387" s="20"/>
      <c r="AC387" s="20"/>
      <c r="AE387" s="20"/>
      <c r="AF387" s="20"/>
      <c r="AG387" s="20"/>
      <c r="AH387" s="20"/>
      <c r="AI387" s="20"/>
      <c r="AJ387" s="20"/>
      <c r="AK387" s="20"/>
    </row>
    <row r="388" ht="16.5" customHeight="1">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c r="AA388" s="20"/>
      <c r="AB388" s="20"/>
      <c r="AC388" s="20"/>
      <c r="AE388" s="20"/>
      <c r="AF388" s="20"/>
      <c r="AG388" s="20"/>
      <c r="AH388" s="20"/>
      <c r="AI388" s="20"/>
      <c r="AJ388" s="20"/>
      <c r="AK388" s="20"/>
    </row>
    <row r="389" ht="16.5" customHeight="1">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c r="AA389" s="20"/>
      <c r="AB389" s="20"/>
      <c r="AC389" s="20"/>
      <c r="AE389" s="20"/>
      <c r="AF389" s="20"/>
      <c r="AG389" s="20"/>
      <c r="AH389" s="20"/>
      <c r="AI389" s="20"/>
      <c r="AJ389" s="20"/>
      <c r="AK389" s="20"/>
    </row>
    <row r="390" ht="16.5" customHeight="1">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c r="AA390" s="20"/>
      <c r="AB390" s="20"/>
      <c r="AC390" s="20"/>
      <c r="AE390" s="20"/>
      <c r="AF390" s="20"/>
      <c r="AG390" s="20"/>
      <c r="AH390" s="20"/>
      <c r="AI390" s="20"/>
      <c r="AJ390" s="20"/>
      <c r="AK390" s="20"/>
    </row>
    <row r="391" ht="16.5" customHeight="1">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c r="AA391" s="20"/>
      <c r="AB391" s="20"/>
      <c r="AC391" s="20"/>
      <c r="AE391" s="20"/>
      <c r="AF391" s="20"/>
      <c r="AG391" s="20"/>
      <c r="AH391" s="20"/>
      <c r="AI391" s="20"/>
      <c r="AJ391" s="20"/>
      <c r="AK391" s="20"/>
    </row>
    <row r="392" ht="16.5" customHeight="1">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c r="AA392" s="20"/>
      <c r="AB392" s="20"/>
      <c r="AC392" s="20"/>
      <c r="AE392" s="20"/>
      <c r="AF392" s="20"/>
      <c r="AG392" s="20"/>
      <c r="AH392" s="20"/>
      <c r="AI392" s="20"/>
      <c r="AJ392" s="20"/>
      <c r="AK392" s="20"/>
    </row>
    <row r="393" ht="16.5" customHeight="1">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c r="AA393" s="20"/>
      <c r="AB393" s="20"/>
      <c r="AC393" s="20"/>
      <c r="AE393" s="20"/>
      <c r="AF393" s="20"/>
      <c r="AG393" s="20"/>
      <c r="AH393" s="20"/>
      <c r="AI393" s="20"/>
      <c r="AJ393" s="20"/>
      <c r="AK393" s="20"/>
    </row>
    <row r="394" ht="16.5" customHeight="1">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c r="AA394" s="20"/>
      <c r="AB394" s="20"/>
      <c r="AC394" s="20"/>
      <c r="AE394" s="20"/>
      <c r="AF394" s="20"/>
      <c r="AG394" s="20"/>
      <c r="AH394" s="20"/>
      <c r="AI394" s="20"/>
      <c r="AJ394" s="20"/>
      <c r="AK394" s="20"/>
    </row>
    <row r="395" ht="16.5" customHeight="1">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c r="AA395" s="20"/>
      <c r="AB395" s="20"/>
      <c r="AC395" s="20"/>
      <c r="AE395" s="20"/>
      <c r="AF395" s="20"/>
      <c r="AG395" s="20"/>
      <c r="AH395" s="20"/>
      <c r="AI395" s="20"/>
      <c r="AJ395" s="20"/>
      <c r="AK395" s="20"/>
    </row>
    <row r="396" ht="16.5" customHeight="1">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c r="AA396" s="20"/>
      <c r="AB396" s="20"/>
      <c r="AC396" s="20"/>
      <c r="AE396" s="20"/>
      <c r="AF396" s="20"/>
      <c r="AG396" s="20"/>
      <c r="AH396" s="20"/>
      <c r="AI396" s="20"/>
      <c r="AJ396" s="20"/>
      <c r="AK396" s="20"/>
    </row>
    <row r="397" ht="16.5" customHeight="1">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c r="AA397" s="20"/>
      <c r="AB397" s="20"/>
      <c r="AC397" s="20"/>
      <c r="AE397" s="20"/>
      <c r="AF397" s="20"/>
      <c r="AG397" s="20"/>
      <c r="AH397" s="20"/>
      <c r="AI397" s="20"/>
      <c r="AJ397" s="20"/>
      <c r="AK397" s="20"/>
    </row>
    <row r="398" ht="16.5" customHeight="1">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c r="AA398" s="20"/>
      <c r="AB398" s="20"/>
      <c r="AC398" s="20"/>
      <c r="AE398" s="20"/>
      <c r="AF398" s="20"/>
      <c r="AG398" s="20"/>
      <c r="AH398" s="20"/>
      <c r="AI398" s="20"/>
      <c r="AJ398" s="20"/>
      <c r="AK398" s="20"/>
    </row>
    <row r="399" ht="16.5" customHeight="1">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c r="AA399" s="20"/>
      <c r="AB399" s="20"/>
      <c r="AC399" s="20"/>
      <c r="AE399" s="20"/>
      <c r="AF399" s="20"/>
      <c r="AG399" s="20"/>
      <c r="AH399" s="20"/>
      <c r="AI399" s="20"/>
      <c r="AJ399" s="20"/>
      <c r="AK399" s="20"/>
    </row>
    <row r="400" ht="16.5" customHeight="1">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c r="AA400" s="20"/>
      <c r="AB400" s="20"/>
      <c r="AC400" s="20"/>
      <c r="AE400" s="20"/>
      <c r="AF400" s="20"/>
      <c r="AG400" s="20"/>
      <c r="AH400" s="20"/>
      <c r="AI400" s="20"/>
      <c r="AJ400" s="20"/>
      <c r="AK400" s="20"/>
    </row>
    <row r="401" ht="16.5" customHeight="1">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c r="AA401" s="20"/>
      <c r="AB401" s="20"/>
      <c r="AC401" s="20"/>
      <c r="AE401" s="20"/>
      <c r="AF401" s="20"/>
      <c r="AG401" s="20"/>
      <c r="AH401" s="20"/>
      <c r="AI401" s="20"/>
      <c r="AJ401" s="20"/>
      <c r="AK401" s="20"/>
    </row>
    <row r="402" ht="16.5" customHeight="1">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c r="AA402" s="20"/>
      <c r="AB402" s="20"/>
      <c r="AC402" s="20"/>
      <c r="AE402" s="20"/>
      <c r="AF402" s="20"/>
      <c r="AG402" s="20"/>
      <c r="AH402" s="20"/>
      <c r="AI402" s="20"/>
      <c r="AJ402" s="20"/>
      <c r="AK402" s="20"/>
    </row>
    <row r="403" ht="16.5" customHeight="1">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c r="AA403" s="20"/>
      <c r="AB403" s="20"/>
      <c r="AC403" s="20"/>
      <c r="AE403" s="20"/>
      <c r="AF403" s="20"/>
      <c r="AG403" s="20"/>
      <c r="AH403" s="20"/>
      <c r="AI403" s="20"/>
      <c r="AJ403" s="20"/>
      <c r="AK403" s="20"/>
    </row>
    <row r="404" ht="16.5" customHeight="1">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c r="AA404" s="20"/>
      <c r="AB404" s="20"/>
      <c r="AC404" s="20"/>
      <c r="AE404" s="20"/>
      <c r="AF404" s="20"/>
      <c r="AG404" s="20"/>
      <c r="AH404" s="20"/>
      <c r="AI404" s="20"/>
      <c r="AJ404" s="20"/>
      <c r="AK404" s="20"/>
    </row>
    <row r="405" ht="16.5" customHeight="1">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c r="AA405" s="20"/>
      <c r="AB405" s="20"/>
      <c r="AC405" s="20"/>
      <c r="AE405" s="20"/>
      <c r="AF405" s="20"/>
      <c r="AG405" s="20"/>
      <c r="AH405" s="20"/>
      <c r="AI405" s="20"/>
      <c r="AJ405" s="20"/>
      <c r="AK405" s="20"/>
    </row>
    <row r="406" ht="16.5" customHeight="1">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c r="AA406" s="20"/>
      <c r="AB406" s="20"/>
      <c r="AC406" s="20"/>
      <c r="AE406" s="20"/>
      <c r="AF406" s="20"/>
      <c r="AG406" s="20"/>
      <c r="AH406" s="20"/>
      <c r="AI406" s="20"/>
      <c r="AJ406" s="20"/>
      <c r="AK406" s="20"/>
    </row>
    <row r="407" ht="16.5" customHeight="1">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c r="AA407" s="20"/>
      <c r="AB407" s="20"/>
      <c r="AC407" s="20"/>
      <c r="AE407" s="20"/>
      <c r="AF407" s="20"/>
      <c r="AG407" s="20"/>
      <c r="AH407" s="20"/>
      <c r="AI407" s="20"/>
      <c r="AJ407" s="20"/>
      <c r="AK407" s="20"/>
    </row>
    <row r="408" ht="16.5" customHeight="1">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c r="AA408" s="20"/>
      <c r="AB408" s="20"/>
      <c r="AC408" s="20"/>
      <c r="AE408" s="20"/>
      <c r="AF408" s="20"/>
      <c r="AG408" s="20"/>
      <c r="AH408" s="20"/>
      <c r="AI408" s="20"/>
      <c r="AJ408" s="20"/>
      <c r="AK408" s="20"/>
    </row>
    <row r="409" ht="16.5" customHeight="1">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c r="AA409" s="20"/>
      <c r="AB409" s="20"/>
      <c r="AC409" s="20"/>
      <c r="AE409" s="20"/>
      <c r="AF409" s="20"/>
      <c r="AG409" s="20"/>
      <c r="AH409" s="20"/>
      <c r="AI409" s="20"/>
      <c r="AJ409" s="20"/>
      <c r="AK409" s="20"/>
    </row>
    <row r="410" ht="16.5" customHeight="1">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c r="AA410" s="20"/>
      <c r="AB410" s="20"/>
      <c r="AC410" s="20"/>
      <c r="AE410" s="20"/>
      <c r="AF410" s="20"/>
      <c r="AG410" s="20"/>
      <c r="AH410" s="20"/>
      <c r="AI410" s="20"/>
      <c r="AJ410" s="20"/>
      <c r="AK410" s="20"/>
    </row>
    <row r="411" ht="16.5" customHeight="1">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c r="AA411" s="20"/>
      <c r="AB411" s="20"/>
      <c r="AC411" s="20"/>
      <c r="AE411" s="20"/>
      <c r="AF411" s="20"/>
      <c r="AG411" s="20"/>
      <c r="AH411" s="20"/>
      <c r="AI411" s="20"/>
      <c r="AJ411" s="20"/>
      <c r="AK411" s="20"/>
    </row>
    <row r="412" ht="16.5" customHeight="1">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c r="AA412" s="20"/>
      <c r="AB412" s="20"/>
      <c r="AC412" s="20"/>
      <c r="AE412" s="20"/>
      <c r="AF412" s="20"/>
      <c r="AG412" s="20"/>
      <c r="AH412" s="20"/>
      <c r="AI412" s="20"/>
      <c r="AJ412" s="20"/>
      <c r="AK412" s="20"/>
    </row>
    <row r="413" ht="16.5" customHeight="1">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c r="AA413" s="20"/>
      <c r="AB413" s="20"/>
      <c r="AC413" s="20"/>
      <c r="AE413" s="20"/>
      <c r="AF413" s="20"/>
      <c r="AG413" s="20"/>
      <c r="AH413" s="20"/>
      <c r="AI413" s="20"/>
      <c r="AJ413" s="20"/>
      <c r="AK413" s="20"/>
    </row>
    <row r="414" ht="16.5" customHeight="1">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c r="AA414" s="20"/>
      <c r="AB414" s="20"/>
      <c r="AC414" s="20"/>
      <c r="AE414" s="20"/>
      <c r="AF414" s="20"/>
      <c r="AG414" s="20"/>
      <c r="AH414" s="20"/>
      <c r="AI414" s="20"/>
      <c r="AJ414" s="20"/>
      <c r="AK414" s="20"/>
    </row>
    <row r="415" ht="16.5" customHeight="1">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c r="AA415" s="20"/>
      <c r="AB415" s="20"/>
      <c r="AC415" s="20"/>
      <c r="AE415" s="20"/>
      <c r="AF415" s="20"/>
      <c r="AG415" s="20"/>
      <c r="AH415" s="20"/>
      <c r="AI415" s="20"/>
      <c r="AJ415" s="20"/>
      <c r="AK415" s="20"/>
    </row>
    <row r="416" ht="16.5" customHeight="1">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c r="AA416" s="20"/>
      <c r="AB416" s="20"/>
      <c r="AC416" s="20"/>
      <c r="AE416" s="20"/>
      <c r="AF416" s="20"/>
      <c r="AG416" s="20"/>
      <c r="AH416" s="20"/>
      <c r="AI416" s="20"/>
      <c r="AJ416" s="20"/>
      <c r="AK416" s="20"/>
    </row>
    <row r="417" ht="16.5" customHeight="1">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c r="AA417" s="20"/>
      <c r="AB417" s="20"/>
      <c r="AC417" s="20"/>
      <c r="AE417" s="20"/>
      <c r="AF417" s="20"/>
      <c r="AG417" s="20"/>
      <c r="AH417" s="20"/>
      <c r="AI417" s="20"/>
      <c r="AJ417" s="20"/>
      <c r="AK417" s="20"/>
    </row>
    <row r="418" ht="16.5" customHeight="1">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c r="AA418" s="20"/>
      <c r="AB418" s="20"/>
      <c r="AC418" s="20"/>
      <c r="AE418" s="20"/>
      <c r="AF418" s="20"/>
      <c r="AG418" s="20"/>
      <c r="AH418" s="20"/>
      <c r="AI418" s="20"/>
      <c r="AJ418" s="20"/>
      <c r="AK418" s="20"/>
    </row>
    <row r="419" ht="16.5" customHeight="1">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c r="AA419" s="20"/>
      <c r="AB419" s="20"/>
      <c r="AC419" s="20"/>
      <c r="AE419" s="20"/>
      <c r="AF419" s="20"/>
      <c r="AG419" s="20"/>
      <c r="AH419" s="20"/>
      <c r="AI419" s="20"/>
      <c r="AJ419" s="20"/>
      <c r="AK419" s="20"/>
    </row>
    <row r="420" ht="16.5" customHeight="1">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c r="AA420" s="20"/>
      <c r="AB420" s="20"/>
      <c r="AC420" s="20"/>
      <c r="AE420" s="20"/>
      <c r="AF420" s="20"/>
      <c r="AG420" s="20"/>
      <c r="AH420" s="20"/>
      <c r="AI420" s="20"/>
      <c r="AJ420" s="20"/>
      <c r="AK420" s="20"/>
    </row>
    <row r="421" ht="16.5" customHeight="1">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c r="AA421" s="20"/>
      <c r="AB421" s="20"/>
      <c r="AC421" s="20"/>
      <c r="AE421" s="20"/>
      <c r="AF421" s="20"/>
      <c r="AG421" s="20"/>
      <c r="AH421" s="20"/>
      <c r="AI421" s="20"/>
      <c r="AJ421" s="20"/>
      <c r="AK421" s="20"/>
    </row>
    <row r="422" ht="16.5" customHeight="1">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c r="AA422" s="20"/>
      <c r="AB422" s="20"/>
      <c r="AC422" s="20"/>
      <c r="AE422" s="20"/>
      <c r="AF422" s="20"/>
      <c r="AG422" s="20"/>
      <c r="AH422" s="20"/>
      <c r="AI422" s="20"/>
      <c r="AJ422" s="20"/>
      <c r="AK422" s="20"/>
    </row>
    <row r="423" ht="16.5" customHeight="1">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c r="AA423" s="20"/>
      <c r="AB423" s="20"/>
      <c r="AC423" s="20"/>
      <c r="AE423" s="20"/>
      <c r="AF423" s="20"/>
      <c r="AG423" s="20"/>
      <c r="AH423" s="20"/>
      <c r="AI423" s="20"/>
      <c r="AJ423" s="20"/>
      <c r="AK423" s="20"/>
    </row>
    <row r="424" ht="16.5" customHeight="1">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c r="AA424" s="20"/>
      <c r="AB424" s="20"/>
      <c r="AC424" s="20"/>
      <c r="AE424" s="20"/>
      <c r="AF424" s="20"/>
      <c r="AG424" s="20"/>
      <c r="AH424" s="20"/>
      <c r="AI424" s="20"/>
      <c r="AJ424" s="20"/>
      <c r="AK424" s="20"/>
    </row>
    <row r="425" ht="16.5" customHeight="1">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c r="AA425" s="20"/>
      <c r="AB425" s="20"/>
      <c r="AC425" s="20"/>
      <c r="AE425" s="20"/>
      <c r="AF425" s="20"/>
      <c r="AG425" s="20"/>
      <c r="AH425" s="20"/>
      <c r="AI425" s="20"/>
      <c r="AJ425" s="20"/>
      <c r="AK425" s="20"/>
    </row>
    <row r="426" ht="16.5" customHeight="1">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c r="AA426" s="20"/>
      <c r="AB426" s="20"/>
      <c r="AC426" s="20"/>
      <c r="AE426" s="20"/>
      <c r="AF426" s="20"/>
      <c r="AG426" s="20"/>
      <c r="AH426" s="20"/>
      <c r="AI426" s="20"/>
      <c r="AJ426" s="20"/>
      <c r="AK426" s="20"/>
    </row>
    <row r="427" ht="16.5" customHeight="1">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c r="AA427" s="20"/>
      <c r="AB427" s="20"/>
      <c r="AC427" s="20"/>
      <c r="AE427" s="20"/>
      <c r="AF427" s="20"/>
      <c r="AG427" s="20"/>
      <c r="AH427" s="20"/>
      <c r="AI427" s="20"/>
      <c r="AJ427" s="20"/>
      <c r="AK427" s="20"/>
    </row>
    <row r="428" ht="16.5" customHeight="1">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c r="AA428" s="20"/>
      <c r="AB428" s="20"/>
      <c r="AC428" s="20"/>
      <c r="AE428" s="20"/>
      <c r="AF428" s="20"/>
      <c r="AG428" s="20"/>
      <c r="AH428" s="20"/>
      <c r="AI428" s="20"/>
      <c r="AJ428" s="20"/>
      <c r="AK428" s="20"/>
    </row>
    <row r="429" ht="16.5" customHeight="1">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c r="AA429" s="20"/>
      <c r="AB429" s="20"/>
      <c r="AC429" s="20"/>
      <c r="AE429" s="20"/>
      <c r="AF429" s="20"/>
      <c r="AG429" s="20"/>
      <c r="AH429" s="20"/>
      <c r="AI429" s="20"/>
      <c r="AJ429" s="20"/>
      <c r="AK429" s="20"/>
    </row>
    <row r="430" ht="16.5" customHeight="1">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c r="AA430" s="20"/>
      <c r="AB430" s="20"/>
      <c r="AC430" s="20"/>
      <c r="AE430" s="20"/>
      <c r="AF430" s="20"/>
      <c r="AG430" s="20"/>
      <c r="AH430" s="20"/>
      <c r="AI430" s="20"/>
      <c r="AJ430" s="20"/>
      <c r="AK430" s="20"/>
    </row>
    <row r="431" ht="16.5" customHeight="1">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c r="AA431" s="20"/>
      <c r="AB431" s="20"/>
      <c r="AC431" s="20"/>
      <c r="AE431" s="20"/>
      <c r="AF431" s="20"/>
      <c r="AG431" s="20"/>
      <c r="AH431" s="20"/>
      <c r="AI431" s="20"/>
      <c r="AJ431" s="20"/>
      <c r="AK431" s="20"/>
    </row>
    <row r="432" ht="16.5" customHeight="1">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c r="AA432" s="20"/>
      <c r="AB432" s="20"/>
      <c r="AC432" s="20"/>
      <c r="AE432" s="20"/>
      <c r="AF432" s="20"/>
      <c r="AG432" s="20"/>
      <c r="AH432" s="20"/>
      <c r="AI432" s="20"/>
      <c r="AJ432" s="20"/>
      <c r="AK432" s="20"/>
    </row>
    <row r="433" ht="16.5" customHeight="1">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c r="AA433" s="20"/>
      <c r="AB433" s="20"/>
      <c r="AC433" s="20"/>
      <c r="AE433" s="20"/>
      <c r="AF433" s="20"/>
      <c r="AG433" s="20"/>
      <c r="AH433" s="20"/>
      <c r="AI433" s="20"/>
      <c r="AJ433" s="20"/>
      <c r="AK433" s="20"/>
    </row>
    <row r="434" ht="16.5" customHeight="1">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c r="AA434" s="20"/>
      <c r="AB434" s="20"/>
      <c r="AC434" s="20"/>
      <c r="AE434" s="20"/>
      <c r="AF434" s="20"/>
      <c r="AG434" s="20"/>
      <c r="AH434" s="20"/>
      <c r="AI434" s="20"/>
      <c r="AJ434" s="20"/>
      <c r="AK434" s="20"/>
    </row>
    <row r="435" ht="16.5" customHeight="1">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c r="AA435" s="20"/>
      <c r="AB435" s="20"/>
      <c r="AC435" s="20"/>
      <c r="AE435" s="20"/>
      <c r="AF435" s="20"/>
      <c r="AG435" s="20"/>
      <c r="AH435" s="20"/>
      <c r="AI435" s="20"/>
      <c r="AJ435" s="20"/>
      <c r="AK435" s="20"/>
    </row>
    <row r="436" ht="16.5" customHeight="1">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c r="AA436" s="20"/>
      <c r="AB436" s="20"/>
      <c r="AC436" s="20"/>
      <c r="AE436" s="20"/>
      <c r="AF436" s="20"/>
      <c r="AG436" s="20"/>
      <c r="AH436" s="20"/>
      <c r="AI436" s="20"/>
      <c r="AJ436" s="20"/>
      <c r="AK436" s="20"/>
    </row>
    <row r="437" ht="16.5" customHeight="1">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c r="AA437" s="20"/>
      <c r="AB437" s="20"/>
      <c r="AC437" s="20"/>
      <c r="AE437" s="20"/>
      <c r="AF437" s="20"/>
      <c r="AG437" s="20"/>
      <c r="AH437" s="20"/>
      <c r="AI437" s="20"/>
      <c r="AJ437" s="20"/>
      <c r="AK437" s="20"/>
    </row>
    <row r="438" ht="16.5" customHeight="1">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c r="AA438" s="20"/>
      <c r="AB438" s="20"/>
      <c r="AC438" s="20"/>
      <c r="AE438" s="20"/>
      <c r="AF438" s="20"/>
      <c r="AG438" s="20"/>
      <c r="AH438" s="20"/>
      <c r="AI438" s="20"/>
      <c r="AJ438" s="20"/>
      <c r="AK438" s="20"/>
    </row>
    <row r="439" ht="16.5" customHeight="1">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c r="AA439" s="20"/>
      <c r="AB439" s="20"/>
      <c r="AC439" s="20"/>
      <c r="AE439" s="20"/>
      <c r="AF439" s="20"/>
      <c r="AG439" s="20"/>
      <c r="AH439" s="20"/>
      <c r="AI439" s="20"/>
      <c r="AJ439" s="20"/>
      <c r="AK439" s="20"/>
    </row>
    <row r="440" ht="16.5" customHeight="1">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c r="AA440" s="20"/>
      <c r="AB440" s="20"/>
      <c r="AC440" s="20"/>
      <c r="AE440" s="20"/>
      <c r="AF440" s="20"/>
      <c r="AG440" s="20"/>
      <c r="AH440" s="20"/>
      <c r="AI440" s="20"/>
      <c r="AJ440" s="20"/>
      <c r="AK440" s="20"/>
    </row>
    <row r="441" ht="16.5" customHeight="1">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c r="AA441" s="20"/>
      <c r="AB441" s="20"/>
      <c r="AC441" s="20"/>
      <c r="AE441" s="20"/>
      <c r="AF441" s="20"/>
      <c r="AG441" s="20"/>
      <c r="AH441" s="20"/>
      <c r="AI441" s="20"/>
      <c r="AJ441" s="20"/>
      <c r="AK441" s="20"/>
    </row>
    <row r="442" ht="16.5" customHeight="1">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c r="AA442" s="20"/>
      <c r="AB442" s="20"/>
      <c r="AC442" s="20"/>
      <c r="AE442" s="20"/>
      <c r="AF442" s="20"/>
      <c r="AG442" s="20"/>
      <c r="AH442" s="20"/>
      <c r="AI442" s="20"/>
      <c r="AJ442" s="20"/>
      <c r="AK442" s="20"/>
    </row>
    <row r="443" ht="16.5" customHeight="1">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c r="AA443" s="20"/>
      <c r="AB443" s="20"/>
      <c r="AC443" s="20"/>
      <c r="AE443" s="20"/>
      <c r="AF443" s="20"/>
      <c r="AG443" s="20"/>
      <c r="AH443" s="20"/>
      <c r="AI443" s="20"/>
      <c r="AJ443" s="20"/>
      <c r="AK443" s="20"/>
    </row>
    <row r="444" ht="16.5" customHeight="1">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c r="AA444" s="20"/>
      <c r="AB444" s="20"/>
      <c r="AC444" s="20"/>
      <c r="AE444" s="20"/>
      <c r="AF444" s="20"/>
      <c r="AG444" s="20"/>
      <c r="AH444" s="20"/>
      <c r="AI444" s="20"/>
      <c r="AJ444" s="20"/>
      <c r="AK444" s="20"/>
    </row>
    <row r="445" ht="16.5" customHeight="1">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c r="AA445" s="20"/>
      <c r="AB445" s="20"/>
      <c r="AC445" s="20"/>
      <c r="AE445" s="20"/>
      <c r="AF445" s="20"/>
      <c r="AG445" s="20"/>
      <c r="AH445" s="20"/>
      <c r="AI445" s="20"/>
      <c r="AJ445" s="20"/>
      <c r="AK445" s="20"/>
    </row>
    <row r="446" ht="16.5" customHeight="1">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c r="AA446" s="20"/>
      <c r="AB446" s="20"/>
      <c r="AC446" s="20"/>
      <c r="AE446" s="20"/>
      <c r="AF446" s="20"/>
      <c r="AG446" s="20"/>
      <c r="AH446" s="20"/>
      <c r="AI446" s="20"/>
      <c r="AJ446" s="20"/>
      <c r="AK446" s="20"/>
    </row>
    <row r="447" ht="16.5" customHeight="1">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c r="AA447" s="20"/>
      <c r="AB447" s="20"/>
      <c r="AC447" s="20"/>
      <c r="AE447" s="20"/>
      <c r="AF447" s="20"/>
      <c r="AG447" s="20"/>
      <c r="AH447" s="20"/>
      <c r="AI447" s="20"/>
      <c r="AJ447" s="20"/>
      <c r="AK447" s="20"/>
    </row>
    <row r="448" ht="16.5" customHeight="1">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c r="AA448" s="20"/>
      <c r="AB448" s="20"/>
      <c r="AC448" s="20"/>
      <c r="AE448" s="20"/>
      <c r="AF448" s="20"/>
      <c r="AG448" s="20"/>
      <c r="AH448" s="20"/>
      <c r="AI448" s="20"/>
      <c r="AJ448" s="20"/>
      <c r="AK448" s="20"/>
    </row>
    <row r="449" ht="16.5" customHeight="1">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c r="AA449" s="20"/>
      <c r="AB449" s="20"/>
      <c r="AC449" s="20"/>
      <c r="AE449" s="20"/>
      <c r="AF449" s="20"/>
      <c r="AG449" s="20"/>
      <c r="AH449" s="20"/>
      <c r="AI449" s="20"/>
      <c r="AJ449" s="20"/>
      <c r="AK449" s="20"/>
    </row>
    <row r="450" ht="16.5" customHeight="1">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c r="AA450" s="20"/>
      <c r="AB450" s="20"/>
      <c r="AC450" s="20"/>
      <c r="AE450" s="20"/>
      <c r="AF450" s="20"/>
      <c r="AG450" s="20"/>
      <c r="AH450" s="20"/>
      <c r="AI450" s="20"/>
      <c r="AJ450" s="20"/>
      <c r="AK450" s="20"/>
    </row>
    <row r="451" ht="16.5" customHeight="1">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c r="AA451" s="20"/>
      <c r="AB451" s="20"/>
      <c r="AC451" s="20"/>
      <c r="AE451" s="20"/>
      <c r="AF451" s="20"/>
      <c r="AG451" s="20"/>
      <c r="AH451" s="20"/>
      <c r="AI451" s="20"/>
      <c r="AJ451" s="20"/>
      <c r="AK451" s="20"/>
    </row>
    <row r="452" ht="16.5" customHeight="1">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c r="AA452" s="20"/>
      <c r="AB452" s="20"/>
      <c r="AC452" s="20"/>
      <c r="AE452" s="20"/>
      <c r="AF452" s="20"/>
      <c r="AG452" s="20"/>
      <c r="AH452" s="20"/>
      <c r="AI452" s="20"/>
      <c r="AJ452" s="20"/>
      <c r="AK452" s="20"/>
    </row>
    <row r="453" ht="16.5" customHeight="1">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c r="AA453" s="20"/>
      <c r="AB453" s="20"/>
      <c r="AC453" s="20"/>
      <c r="AE453" s="20"/>
      <c r="AF453" s="20"/>
      <c r="AG453" s="20"/>
      <c r="AH453" s="20"/>
      <c r="AI453" s="20"/>
      <c r="AJ453" s="20"/>
      <c r="AK453" s="20"/>
    </row>
    <row r="454" ht="16.5" customHeight="1">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c r="AA454" s="20"/>
      <c r="AB454" s="20"/>
      <c r="AC454" s="20"/>
      <c r="AE454" s="20"/>
      <c r="AF454" s="20"/>
      <c r="AG454" s="20"/>
      <c r="AH454" s="20"/>
      <c r="AI454" s="20"/>
      <c r="AJ454" s="20"/>
      <c r="AK454" s="20"/>
    </row>
    <row r="455" ht="16.5" customHeight="1">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c r="AA455" s="20"/>
      <c r="AB455" s="20"/>
      <c r="AC455" s="20"/>
      <c r="AE455" s="20"/>
      <c r="AF455" s="20"/>
      <c r="AG455" s="20"/>
      <c r="AH455" s="20"/>
      <c r="AI455" s="20"/>
      <c r="AJ455" s="20"/>
      <c r="AK455" s="20"/>
    </row>
    <row r="456" ht="16.5" customHeight="1">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c r="AA456" s="20"/>
      <c r="AB456" s="20"/>
      <c r="AC456" s="20"/>
      <c r="AE456" s="20"/>
      <c r="AF456" s="20"/>
      <c r="AG456" s="20"/>
      <c r="AH456" s="20"/>
      <c r="AI456" s="20"/>
      <c r="AJ456" s="20"/>
      <c r="AK456" s="20"/>
    </row>
    <row r="457" ht="16.5" customHeight="1">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c r="AA457" s="20"/>
      <c r="AB457" s="20"/>
      <c r="AC457" s="20"/>
      <c r="AE457" s="20"/>
      <c r="AF457" s="20"/>
      <c r="AG457" s="20"/>
      <c r="AH457" s="20"/>
      <c r="AI457" s="20"/>
      <c r="AJ457" s="20"/>
      <c r="AK457" s="20"/>
    </row>
    <row r="458" ht="16.5" customHeight="1">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c r="AA458" s="20"/>
      <c r="AB458" s="20"/>
      <c r="AC458" s="20"/>
      <c r="AE458" s="20"/>
      <c r="AF458" s="20"/>
      <c r="AG458" s="20"/>
      <c r="AH458" s="20"/>
      <c r="AI458" s="20"/>
      <c r="AJ458" s="20"/>
      <c r="AK458" s="20"/>
    </row>
    <row r="459" ht="16.5" customHeight="1">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c r="AA459" s="20"/>
      <c r="AB459" s="20"/>
      <c r="AC459" s="20"/>
      <c r="AE459" s="20"/>
      <c r="AF459" s="20"/>
      <c r="AG459" s="20"/>
      <c r="AH459" s="20"/>
      <c r="AI459" s="20"/>
      <c r="AJ459" s="20"/>
      <c r="AK459" s="20"/>
    </row>
    <row r="460" ht="16.5" customHeight="1">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c r="AA460" s="20"/>
      <c r="AB460" s="20"/>
      <c r="AC460" s="20"/>
      <c r="AE460" s="20"/>
      <c r="AF460" s="20"/>
      <c r="AG460" s="20"/>
      <c r="AH460" s="20"/>
      <c r="AI460" s="20"/>
      <c r="AJ460" s="20"/>
      <c r="AK460" s="20"/>
    </row>
    <row r="461" ht="16.5" customHeight="1">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c r="AA461" s="20"/>
      <c r="AB461" s="20"/>
      <c r="AC461" s="20"/>
      <c r="AE461" s="20"/>
      <c r="AF461" s="20"/>
      <c r="AG461" s="20"/>
      <c r="AH461" s="20"/>
      <c r="AI461" s="20"/>
      <c r="AJ461" s="20"/>
      <c r="AK461" s="20"/>
    </row>
    <row r="462" ht="16.5" customHeight="1">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c r="AA462" s="20"/>
      <c r="AB462" s="20"/>
      <c r="AC462" s="20"/>
      <c r="AE462" s="20"/>
      <c r="AF462" s="20"/>
      <c r="AG462" s="20"/>
      <c r="AH462" s="20"/>
      <c r="AI462" s="20"/>
      <c r="AJ462" s="20"/>
      <c r="AK462" s="20"/>
    </row>
    <row r="463" ht="16.5" customHeight="1">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c r="AA463" s="20"/>
      <c r="AB463" s="20"/>
      <c r="AC463" s="20"/>
      <c r="AE463" s="20"/>
      <c r="AF463" s="20"/>
      <c r="AG463" s="20"/>
      <c r="AH463" s="20"/>
      <c r="AI463" s="20"/>
      <c r="AJ463" s="20"/>
      <c r="AK463" s="20"/>
    </row>
    <row r="464" ht="16.5" customHeight="1">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c r="AA464" s="20"/>
      <c r="AB464" s="20"/>
      <c r="AC464" s="20"/>
      <c r="AE464" s="20"/>
      <c r="AF464" s="20"/>
      <c r="AG464" s="20"/>
      <c r="AH464" s="20"/>
      <c r="AI464" s="20"/>
      <c r="AJ464" s="20"/>
      <c r="AK464" s="20"/>
    </row>
    <row r="465" ht="16.5" customHeight="1">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c r="AA465" s="20"/>
      <c r="AB465" s="20"/>
      <c r="AC465" s="20"/>
      <c r="AE465" s="20"/>
      <c r="AF465" s="20"/>
      <c r="AG465" s="20"/>
      <c r="AH465" s="20"/>
      <c r="AI465" s="20"/>
      <c r="AJ465" s="20"/>
      <c r="AK465" s="20"/>
    </row>
    <row r="466" ht="16.5" customHeight="1">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c r="AA466" s="20"/>
      <c r="AB466" s="20"/>
      <c r="AC466" s="20"/>
      <c r="AE466" s="20"/>
      <c r="AF466" s="20"/>
      <c r="AG466" s="20"/>
      <c r="AH466" s="20"/>
      <c r="AI466" s="20"/>
      <c r="AJ466" s="20"/>
      <c r="AK466" s="20"/>
    </row>
    <row r="467" ht="16.5" customHeight="1">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c r="AA467" s="20"/>
      <c r="AB467" s="20"/>
      <c r="AC467" s="20"/>
      <c r="AE467" s="20"/>
      <c r="AF467" s="20"/>
      <c r="AG467" s="20"/>
      <c r="AH467" s="20"/>
      <c r="AI467" s="20"/>
      <c r="AJ467" s="20"/>
      <c r="AK467" s="20"/>
    </row>
    <row r="468" ht="16.5" customHeight="1">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c r="AA468" s="20"/>
      <c r="AB468" s="20"/>
      <c r="AC468" s="20"/>
      <c r="AE468" s="20"/>
      <c r="AF468" s="20"/>
      <c r="AG468" s="20"/>
      <c r="AH468" s="20"/>
      <c r="AI468" s="20"/>
      <c r="AJ468" s="20"/>
      <c r="AK468" s="20"/>
    </row>
    <row r="469" ht="16.5" customHeight="1">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c r="AA469" s="20"/>
      <c r="AB469" s="20"/>
      <c r="AC469" s="20"/>
      <c r="AE469" s="20"/>
      <c r="AF469" s="20"/>
      <c r="AG469" s="20"/>
      <c r="AH469" s="20"/>
      <c r="AI469" s="20"/>
      <c r="AJ469" s="20"/>
      <c r="AK469" s="20"/>
    </row>
    <row r="470" ht="16.5" customHeight="1">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c r="AA470" s="20"/>
      <c r="AB470" s="20"/>
      <c r="AC470" s="20"/>
      <c r="AE470" s="20"/>
      <c r="AF470" s="20"/>
      <c r="AG470" s="20"/>
      <c r="AH470" s="20"/>
      <c r="AI470" s="20"/>
      <c r="AJ470" s="20"/>
      <c r="AK470" s="20"/>
    </row>
    <row r="471" ht="16.5" customHeight="1">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c r="AA471" s="20"/>
      <c r="AB471" s="20"/>
      <c r="AC471" s="20"/>
      <c r="AE471" s="20"/>
      <c r="AF471" s="20"/>
      <c r="AG471" s="20"/>
      <c r="AH471" s="20"/>
      <c r="AI471" s="20"/>
      <c r="AJ471" s="20"/>
      <c r="AK471" s="20"/>
    </row>
    <row r="472" ht="16.5" customHeight="1">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c r="AA472" s="20"/>
      <c r="AB472" s="20"/>
      <c r="AC472" s="20"/>
      <c r="AE472" s="20"/>
      <c r="AF472" s="20"/>
      <c r="AG472" s="20"/>
      <c r="AH472" s="20"/>
      <c r="AI472" s="20"/>
      <c r="AJ472" s="20"/>
      <c r="AK472" s="20"/>
    </row>
    <row r="473" ht="16.5" customHeight="1">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c r="AA473" s="20"/>
      <c r="AB473" s="20"/>
      <c r="AC473" s="20"/>
      <c r="AE473" s="20"/>
      <c r="AF473" s="20"/>
      <c r="AG473" s="20"/>
      <c r="AH473" s="20"/>
      <c r="AI473" s="20"/>
      <c r="AJ473" s="20"/>
      <c r="AK473" s="20"/>
    </row>
    <row r="474" ht="16.5" customHeight="1">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c r="AA474" s="20"/>
      <c r="AB474" s="20"/>
      <c r="AC474" s="20"/>
      <c r="AE474" s="20"/>
      <c r="AF474" s="20"/>
      <c r="AG474" s="20"/>
      <c r="AH474" s="20"/>
      <c r="AI474" s="20"/>
      <c r="AJ474" s="20"/>
      <c r="AK474" s="20"/>
    </row>
    <row r="475" ht="16.5" customHeight="1">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c r="AA475" s="20"/>
      <c r="AB475" s="20"/>
      <c r="AC475" s="20"/>
      <c r="AE475" s="20"/>
      <c r="AF475" s="20"/>
      <c r="AG475" s="20"/>
      <c r="AH475" s="20"/>
      <c r="AI475" s="20"/>
      <c r="AJ475" s="20"/>
      <c r="AK475" s="20"/>
    </row>
    <row r="476" ht="16.5" customHeight="1">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c r="AA476" s="20"/>
      <c r="AB476" s="20"/>
      <c r="AC476" s="20"/>
      <c r="AE476" s="20"/>
      <c r="AF476" s="20"/>
      <c r="AG476" s="20"/>
      <c r="AH476" s="20"/>
      <c r="AI476" s="20"/>
      <c r="AJ476" s="20"/>
      <c r="AK476" s="20"/>
    </row>
    <row r="477" ht="16.5" customHeight="1">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c r="AA477" s="20"/>
      <c r="AB477" s="20"/>
      <c r="AC477" s="20"/>
      <c r="AE477" s="20"/>
      <c r="AF477" s="20"/>
      <c r="AG477" s="20"/>
      <c r="AH477" s="20"/>
      <c r="AI477" s="20"/>
      <c r="AJ477" s="20"/>
      <c r="AK477" s="20"/>
    </row>
    <row r="478" ht="16.5" customHeight="1">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c r="AA478" s="20"/>
      <c r="AB478" s="20"/>
      <c r="AC478" s="20"/>
      <c r="AE478" s="20"/>
      <c r="AF478" s="20"/>
      <c r="AG478" s="20"/>
      <c r="AH478" s="20"/>
      <c r="AI478" s="20"/>
      <c r="AJ478" s="20"/>
      <c r="AK478" s="20"/>
    </row>
    <row r="479" ht="16.5" customHeight="1">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c r="AA479" s="20"/>
      <c r="AB479" s="20"/>
      <c r="AC479" s="20"/>
      <c r="AE479" s="20"/>
      <c r="AF479" s="20"/>
      <c r="AG479" s="20"/>
      <c r="AH479" s="20"/>
      <c r="AI479" s="20"/>
      <c r="AJ479" s="20"/>
      <c r="AK479" s="20"/>
    </row>
    <row r="480" ht="16.5" customHeight="1">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c r="AA480" s="20"/>
      <c r="AB480" s="20"/>
      <c r="AC480" s="20"/>
      <c r="AE480" s="20"/>
      <c r="AF480" s="20"/>
      <c r="AG480" s="20"/>
      <c r="AH480" s="20"/>
      <c r="AI480" s="20"/>
      <c r="AJ480" s="20"/>
      <c r="AK480" s="20"/>
    </row>
    <row r="481" ht="16.5" customHeight="1">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c r="AA481" s="20"/>
      <c r="AB481" s="20"/>
      <c r="AC481" s="20"/>
      <c r="AE481" s="20"/>
      <c r="AF481" s="20"/>
      <c r="AG481" s="20"/>
      <c r="AH481" s="20"/>
      <c r="AI481" s="20"/>
      <c r="AJ481" s="20"/>
      <c r="AK481" s="20"/>
    </row>
    <row r="482" ht="16.5" customHeight="1">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c r="AA482" s="20"/>
      <c r="AB482" s="20"/>
      <c r="AC482" s="20"/>
      <c r="AE482" s="20"/>
      <c r="AF482" s="20"/>
      <c r="AG482" s="20"/>
      <c r="AH482" s="20"/>
      <c r="AI482" s="20"/>
      <c r="AJ482" s="20"/>
      <c r="AK482" s="20"/>
    </row>
    <row r="483" ht="16.5" customHeight="1">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c r="AA483" s="20"/>
      <c r="AB483" s="20"/>
      <c r="AC483" s="20"/>
      <c r="AE483" s="20"/>
      <c r="AF483" s="20"/>
      <c r="AG483" s="20"/>
      <c r="AH483" s="20"/>
      <c r="AI483" s="20"/>
      <c r="AJ483" s="20"/>
      <c r="AK483" s="20"/>
    </row>
    <row r="484" ht="16.5" customHeight="1">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c r="AA484" s="20"/>
      <c r="AB484" s="20"/>
      <c r="AC484" s="20"/>
      <c r="AE484" s="20"/>
      <c r="AF484" s="20"/>
      <c r="AG484" s="20"/>
      <c r="AH484" s="20"/>
      <c r="AI484" s="20"/>
      <c r="AJ484" s="20"/>
      <c r="AK484" s="20"/>
    </row>
    <row r="485" ht="16.5" customHeight="1">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c r="AA485" s="20"/>
      <c r="AB485" s="20"/>
      <c r="AC485" s="20"/>
      <c r="AE485" s="20"/>
      <c r="AF485" s="20"/>
      <c r="AG485" s="20"/>
      <c r="AH485" s="20"/>
      <c r="AI485" s="20"/>
      <c r="AJ485" s="20"/>
      <c r="AK485" s="20"/>
    </row>
    <row r="486" ht="16.5" customHeight="1">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c r="AA486" s="20"/>
      <c r="AB486" s="20"/>
      <c r="AC486" s="20"/>
      <c r="AE486" s="20"/>
      <c r="AF486" s="20"/>
      <c r="AG486" s="20"/>
      <c r="AH486" s="20"/>
      <c r="AI486" s="20"/>
      <c r="AJ486" s="20"/>
      <c r="AK486" s="20"/>
    </row>
    <row r="487" ht="16.5" customHeight="1">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c r="AA487" s="20"/>
      <c r="AB487" s="20"/>
      <c r="AC487" s="20"/>
      <c r="AE487" s="20"/>
      <c r="AF487" s="20"/>
      <c r="AG487" s="20"/>
      <c r="AH487" s="20"/>
      <c r="AI487" s="20"/>
      <c r="AJ487" s="20"/>
      <c r="AK487" s="20"/>
    </row>
    <row r="488" ht="16.5" customHeight="1">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c r="AA488" s="20"/>
      <c r="AB488" s="20"/>
      <c r="AC488" s="20"/>
      <c r="AE488" s="20"/>
      <c r="AF488" s="20"/>
      <c r="AG488" s="20"/>
      <c r="AH488" s="20"/>
      <c r="AI488" s="20"/>
      <c r="AJ488" s="20"/>
      <c r="AK488" s="20"/>
    </row>
    <row r="489" ht="16.5" customHeight="1">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c r="AA489" s="20"/>
      <c r="AB489" s="20"/>
      <c r="AC489" s="20"/>
      <c r="AE489" s="20"/>
      <c r="AF489" s="20"/>
      <c r="AG489" s="20"/>
      <c r="AH489" s="20"/>
      <c r="AI489" s="20"/>
      <c r="AJ489" s="20"/>
      <c r="AK489" s="20"/>
    </row>
    <row r="490" ht="16.5" customHeight="1">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c r="AA490" s="20"/>
      <c r="AB490" s="20"/>
      <c r="AC490" s="20"/>
      <c r="AE490" s="20"/>
      <c r="AF490" s="20"/>
      <c r="AG490" s="20"/>
      <c r="AH490" s="20"/>
      <c r="AI490" s="20"/>
      <c r="AJ490" s="20"/>
      <c r="AK490" s="20"/>
    </row>
    <row r="491" ht="16.5" customHeight="1">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c r="AA491" s="20"/>
      <c r="AB491" s="20"/>
      <c r="AC491" s="20"/>
      <c r="AE491" s="20"/>
      <c r="AF491" s="20"/>
      <c r="AG491" s="20"/>
      <c r="AH491" s="20"/>
      <c r="AI491" s="20"/>
      <c r="AJ491" s="20"/>
      <c r="AK491" s="20"/>
    </row>
    <row r="492" ht="16.5" customHeight="1">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c r="AA492" s="20"/>
      <c r="AB492" s="20"/>
      <c r="AC492" s="20"/>
      <c r="AE492" s="20"/>
      <c r="AF492" s="20"/>
      <c r="AG492" s="20"/>
      <c r="AH492" s="20"/>
      <c r="AI492" s="20"/>
      <c r="AJ492" s="20"/>
      <c r="AK492" s="20"/>
    </row>
    <row r="493" ht="16.5" customHeight="1">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c r="AA493" s="20"/>
      <c r="AB493" s="20"/>
      <c r="AC493" s="20"/>
      <c r="AE493" s="20"/>
      <c r="AF493" s="20"/>
      <c r="AG493" s="20"/>
      <c r="AH493" s="20"/>
      <c r="AI493" s="20"/>
      <c r="AJ493" s="20"/>
      <c r="AK493" s="20"/>
    </row>
    <row r="494" ht="16.5" customHeight="1">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c r="AA494" s="20"/>
      <c r="AB494" s="20"/>
      <c r="AC494" s="20"/>
      <c r="AE494" s="20"/>
      <c r="AF494" s="20"/>
      <c r="AG494" s="20"/>
      <c r="AH494" s="20"/>
      <c r="AI494" s="20"/>
      <c r="AJ494" s="20"/>
      <c r="AK494" s="20"/>
    </row>
    <row r="495" ht="16.5" customHeight="1">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c r="AA495" s="20"/>
      <c r="AB495" s="20"/>
      <c r="AC495" s="20"/>
      <c r="AE495" s="20"/>
      <c r="AF495" s="20"/>
      <c r="AG495" s="20"/>
      <c r="AH495" s="20"/>
      <c r="AI495" s="20"/>
      <c r="AJ495" s="20"/>
      <c r="AK495" s="20"/>
    </row>
    <row r="496" ht="16.5" customHeight="1">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c r="AA496" s="20"/>
      <c r="AB496" s="20"/>
      <c r="AC496" s="20"/>
      <c r="AE496" s="20"/>
      <c r="AF496" s="20"/>
      <c r="AG496" s="20"/>
      <c r="AH496" s="20"/>
      <c r="AI496" s="20"/>
      <c r="AJ496" s="20"/>
      <c r="AK496" s="20"/>
    </row>
    <row r="497" ht="16.5" customHeight="1">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c r="AA497" s="20"/>
      <c r="AB497" s="20"/>
      <c r="AC497" s="20"/>
      <c r="AE497" s="20"/>
      <c r="AF497" s="20"/>
      <c r="AG497" s="20"/>
      <c r="AH497" s="20"/>
      <c r="AI497" s="20"/>
      <c r="AJ497" s="20"/>
      <c r="AK497" s="20"/>
    </row>
    <row r="498" ht="16.5" customHeight="1">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c r="AA498" s="20"/>
      <c r="AB498" s="20"/>
      <c r="AC498" s="20"/>
      <c r="AE498" s="20"/>
      <c r="AF498" s="20"/>
      <c r="AG498" s="20"/>
      <c r="AH498" s="20"/>
      <c r="AI498" s="20"/>
      <c r="AJ498" s="20"/>
      <c r="AK498" s="20"/>
    </row>
    <row r="499" ht="16.5" customHeight="1">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c r="AA499" s="20"/>
      <c r="AB499" s="20"/>
      <c r="AC499" s="20"/>
      <c r="AE499" s="20"/>
      <c r="AF499" s="20"/>
      <c r="AG499" s="20"/>
      <c r="AH499" s="20"/>
      <c r="AI499" s="20"/>
      <c r="AJ499" s="20"/>
      <c r="AK499" s="20"/>
    </row>
    <row r="500" ht="16.5" customHeight="1">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c r="AA500" s="20"/>
      <c r="AB500" s="20"/>
      <c r="AC500" s="20"/>
      <c r="AE500" s="20"/>
      <c r="AF500" s="20"/>
      <c r="AG500" s="20"/>
      <c r="AH500" s="20"/>
      <c r="AI500" s="20"/>
      <c r="AJ500" s="20"/>
      <c r="AK500" s="20"/>
    </row>
    <row r="501" ht="16.5" customHeight="1">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c r="AA501" s="20"/>
      <c r="AB501" s="20"/>
      <c r="AC501" s="20"/>
      <c r="AE501" s="20"/>
      <c r="AF501" s="20"/>
      <c r="AG501" s="20"/>
      <c r="AH501" s="20"/>
      <c r="AI501" s="20"/>
      <c r="AJ501" s="20"/>
      <c r="AK501" s="20"/>
    </row>
    <row r="502" ht="16.5" customHeight="1">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c r="AA502" s="20"/>
      <c r="AB502" s="20"/>
      <c r="AC502" s="20"/>
      <c r="AE502" s="20"/>
      <c r="AF502" s="20"/>
      <c r="AG502" s="20"/>
      <c r="AH502" s="20"/>
      <c r="AI502" s="20"/>
      <c r="AJ502" s="20"/>
      <c r="AK502" s="20"/>
    </row>
    <row r="503" ht="16.5" customHeight="1">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c r="AA503" s="20"/>
      <c r="AB503" s="20"/>
      <c r="AC503" s="20"/>
      <c r="AE503" s="20"/>
      <c r="AF503" s="20"/>
      <c r="AG503" s="20"/>
      <c r="AH503" s="20"/>
      <c r="AI503" s="20"/>
      <c r="AJ503" s="20"/>
      <c r="AK503" s="20"/>
    </row>
    <row r="504" ht="16.5" customHeight="1">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c r="AA504" s="20"/>
      <c r="AB504" s="20"/>
      <c r="AC504" s="20"/>
      <c r="AE504" s="20"/>
      <c r="AF504" s="20"/>
      <c r="AG504" s="20"/>
      <c r="AH504" s="20"/>
      <c r="AI504" s="20"/>
      <c r="AJ504" s="20"/>
      <c r="AK504" s="20"/>
    </row>
    <row r="505" ht="16.5" customHeight="1">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c r="AA505" s="20"/>
      <c r="AB505" s="20"/>
      <c r="AC505" s="20"/>
      <c r="AE505" s="20"/>
      <c r="AF505" s="20"/>
      <c r="AG505" s="20"/>
      <c r="AH505" s="20"/>
      <c r="AI505" s="20"/>
      <c r="AJ505" s="20"/>
      <c r="AK505" s="20"/>
    </row>
    <row r="506" ht="16.5" customHeight="1">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c r="AA506" s="20"/>
      <c r="AB506" s="20"/>
      <c r="AC506" s="20"/>
      <c r="AE506" s="20"/>
      <c r="AF506" s="20"/>
      <c r="AG506" s="20"/>
      <c r="AH506" s="20"/>
      <c r="AI506" s="20"/>
      <c r="AJ506" s="20"/>
      <c r="AK506" s="20"/>
    </row>
    <row r="507" ht="16.5" customHeight="1">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c r="AA507" s="20"/>
      <c r="AB507" s="20"/>
      <c r="AC507" s="20"/>
      <c r="AE507" s="20"/>
      <c r="AF507" s="20"/>
      <c r="AG507" s="20"/>
      <c r="AH507" s="20"/>
      <c r="AI507" s="20"/>
      <c r="AJ507" s="20"/>
      <c r="AK507" s="20"/>
    </row>
    <row r="508" ht="16.5" customHeight="1">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c r="AA508" s="20"/>
      <c r="AB508" s="20"/>
      <c r="AC508" s="20"/>
      <c r="AE508" s="20"/>
      <c r="AF508" s="20"/>
      <c r="AG508" s="20"/>
      <c r="AH508" s="20"/>
      <c r="AI508" s="20"/>
      <c r="AJ508" s="20"/>
      <c r="AK508" s="20"/>
    </row>
    <row r="509" ht="16.5" customHeight="1">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c r="AA509" s="20"/>
      <c r="AB509" s="20"/>
      <c r="AC509" s="20"/>
      <c r="AE509" s="20"/>
      <c r="AF509" s="20"/>
      <c r="AG509" s="20"/>
      <c r="AH509" s="20"/>
      <c r="AI509" s="20"/>
      <c r="AJ509" s="20"/>
      <c r="AK509" s="20"/>
    </row>
    <row r="510" ht="16.5" customHeight="1">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c r="AA510" s="20"/>
      <c r="AB510" s="20"/>
      <c r="AC510" s="20"/>
      <c r="AE510" s="20"/>
      <c r="AF510" s="20"/>
      <c r="AG510" s="20"/>
      <c r="AH510" s="20"/>
      <c r="AI510" s="20"/>
      <c r="AJ510" s="20"/>
      <c r="AK510" s="20"/>
    </row>
    <row r="511" ht="16.5" customHeight="1">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c r="AA511" s="20"/>
      <c r="AB511" s="20"/>
      <c r="AC511" s="20"/>
      <c r="AE511" s="20"/>
      <c r="AF511" s="20"/>
      <c r="AG511" s="20"/>
      <c r="AH511" s="20"/>
      <c r="AI511" s="20"/>
      <c r="AJ511" s="20"/>
      <c r="AK511" s="20"/>
    </row>
    <row r="512" ht="16.5" customHeight="1">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c r="AA512" s="20"/>
      <c r="AB512" s="20"/>
      <c r="AC512" s="20"/>
      <c r="AE512" s="20"/>
      <c r="AF512" s="20"/>
      <c r="AG512" s="20"/>
      <c r="AH512" s="20"/>
      <c r="AI512" s="20"/>
      <c r="AJ512" s="20"/>
      <c r="AK512" s="20"/>
    </row>
    <row r="513" ht="16.5" customHeight="1">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c r="AA513" s="20"/>
      <c r="AB513" s="20"/>
      <c r="AC513" s="20"/>
      <c r="AE513" s="20"/>
      <c r="AF513" s="20"/>
      <c r="AG513" s="20"/>
      <c r="AH513" s="20"/>
      <c r="AI513" s="20"/>
      <c r="AJ513" s="20"/>
      <c r="AK513" s="20"/>
    </row>
    <row r="514" ht="16.5" customHeight="1">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c r="AA514" s="20"/>
      <c r="AB514" s="20"/>
      <c r="AC514" s="20"/>
      <c r="AE514" s="20"/>
      <c r="AF514" s="20"/>
      <c r="AG514" s="20"/>
      <c r="AH514" s="20"/>
      <c r="AI514" s="20"/>
      <c r="AJ514" s="20"/>
      <c r="AK514" s="20"/>
    </row>
    <row r="515" ht="16.5" customHeight="1">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c r="AA515" s="20"/>
      <c r="AB515" s="20"/>
      <c r="AC515" s="20"/>
      <c r="AE515" s="20"/>
      <c r="AF515" s="20"/>
      <c r="AG515" s="20"/>
      <c r="AH515" s="20"/>
      <c r="AI515" s="20"/>
      <c r="AJ515" s="20"/>
      <c r="AK515" s="20"/>
    </row>
    <row r="516" ht="16.5" customHeight="1">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c r="AA516" s="20"/>
      <c r="AB516" s="20"/>
      <c r="AC516" s="20"/>
      <c r="AE516" s="20"/>
      <c r="AF516" s="20"/>
      <c r="AG516" s="20"/>
      <c r="AH516" s="20"/>
      <c r="AI516" s="20"/>
      <c r="AJ516" s="20"/>
      <c r="AK516" s="20"/>
    </row>
    <row r="517" ht="16.5" customHeight="1">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c r="AA517" s="20"/>
      <c r="AB517" s="20"/>
      <c r="AC517" s="20"/>
      <c r="AE517" s="20"/>
      <c r="AF517" s="20"/>
      <c r="AG517" s="20"/>
      <c r="AH517" s="20"/>
      <c r="AI517" s="20"/>
      <c r="AJ517" s="20"/>
      <c r="AK517" s="20"/>
    </row>
    <row r="518" ht="16.5" customHeight="1">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c r="AA518" s="20"/>
      <c r="AB518" s="20"/>
      <c r="AC518" s="20"/>
      <c r="AE518" s="20"/>
      <c r="AF518" s="20"/>
      <c r="AG518" s="20"/>
      <c r="AH518" s="20"/>
      <c r="AI518" s="20"/>
      <c r="AJ518" s="20"/>
      <c r="AK518" s="20"/>
    </row>
    <row r="519" ht="16.5" customHeight="1">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c r="AA519" s="20"/>
      <c r="AB519" s="20"/>
      <c r="AC519" s="20"/>
      <c r="AE519" s="20"/>
      <c r="AF519" s="20"/>
      <c r="AG519" s="20"/>
      <c r="AH519" s="20"/>
      <c r="AI519" s="20"/>
      <c r="AJ519" s="20"/>
      <c r="AK519" s="20"/>
    </row>
    <row r="520" ht="16.5" customHeight="1">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c r="AA520" s="20"/>
      <c r="AB520" s="20"/>
      <c r="AC520" s="20"/>
      <c r="AE520" s="20"/>
      <c r="AF520" s="20"/>
      <c r="AG520" s="20"/>
      <c r="AH520" s="20"/>
      <c r="AI520" s="20"/>
      <c r="AJ520" s="20"/>
      <c r="AK520" s="20"/>
    </row>
    <row r="521" ht="16.5" customHeight="1">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c r="AA521" s="20"/>
      <c r="AB521" s="20"/>
      <c r="AC521" s="20"/>
      <c r="AE521" s="20"/>
      <c r="AF521" s="20"/>
      <c r="AG521" s="20"/>
      <c r="AH521" s="20"/>
      <c r="AI521" s="20"/>
      <c r="AJ521" s="20"/>
      <c r="AK521" s="20"/>
    </row>
    <row r="522" ht="16.5" customHeight="1">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c r="AA522" s="20"/>
      <c r="AB522" s="20"/>
      <c r="AC522" s="20"/>
      <c r="AE522" s="20"/>
      <c r="AF522" s="20"/>
      <c r="AG522" s="20"/>
      <c r="AH522" s="20"/>
      <c r="AI522" s="20"/>
      <c r="AJ522" s="20"/>
      <c r="AK522" s="20"/>
    </row>
    <row r="523" ht="16.5" customHeight="1">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c r="AA523" s="20"/>
      <c r="AB523" s="20"/>
      <c r="AC523" s="20"/>
      <c r="AE523" s="20"/>
      <c r="AF523" s="20"/>
      <c r="AG523" s="20"/>
      <c r="AH523" s="20"/>
      <c r="AI523" s="20"/>
      <c r="AJ523" s="20"/>
      <c r="AK523" s="20"/>
    </row>
    <row r="524" ht="16.5" customHeight="1">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c r="AA524" s="20"/>
      <c r="AB524" s="20"/>
      <c r="AC524" s="20"/>
      <c r="AE524" s="20"/>
      <c r="AF524" s="20"/>
      <c r="AG524" s="20"/>
      <c r="AH524" s="20"/>
      <c r="AI524" s="20"/>
      <c r="AJ524" s="20"/>
      <c r="AK524" s="20"/>
    </row>
    <row r="525" ht="16.5" customHeight="1">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c r="AA525" s="20"/>
      <c r="AB525" s="20"/>
      <c r="AC525" s="20"/>
      <c r="AE525" s="20"/>
      <c r="AF525" s="20"/>
      <c r="AG525" s="20"/>
      <c r="AH525" s="20"/>
      <c r="AI525" s="20"/>
      <c r="AJ525" s="20"/>
      <c r="AK525" s="20"/>
    </row>
    <row r="526" ht="16.5" customHeight="1">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c r="AA526" s="20"/>
      <c r="AB526" s="20"/>
      <c r="AC526" s="20"/>
      <c r="AE526" s="20"/>
      <c r="AF526" s="20"/>
      <c r="AG526" s="20"/>
      <c r="AH526" s="20"/>
      <c r="AI526" s="20"/>
      <c r="AJ526" s="20"/>
      <c r="AK526" s="20"/>
    </row>
    <row r="527" ht="16.5" customHeight="1">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c r="AA527" s="20"/>
      <c r="AB527" s="20"/>
      <c r="AC527" s="20"/>
      <c r="AE527" s="20"/>
      <c r="AF527" s="20"/>
      <c r="AG527" s="20"/>
      <c r="AH527" s="20"/>
      <c r="AI527" s="20"/>
      <c r="AJ527" s="20"/>
      <c r="AK527" s="20"/>
    </row>
    <row r="528" ht="16.5" customHeight="1">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c r="AA528" s="20"/>
      <c r="AB528" s="20"/>
      <c r="AC528" s="20"/>
      <c r="AE528" s="20"/>
      <c r="AF528" s="20"/>
      <c r="AG528" s="20"/>
      <c r="AH528" s="20"/>
      <c r="AI528" s="20"/>
      <c r="AJ528" s="20"/>
      <c r="AK528" s="20"/>
    </row>
    <row r="529" ht="16.5" customHeight="1">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c r="AA529" s="20"/>
      <c r="AB529" s="20"/>
      <c r="AC529" s="20"/>
      <c r="AE529" s="20"/>
      <c r="AF529" s="20"/>
      <c r="AG529" s="20"/>
      <c r="AH529" s="20"/>
      <c r="AI529" s="20"/>
      <c r="AJ529" s="20"/>
      <c r="AK529" s="20"/>
    </row>
    <row r="530" ht="16.5" customHeight="1">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c r="AA530" s="20"/>
      <c r="AB530" s="20"/>
      <c r="AC530" s="20"/>
      <c r="AE530" s="20"/>
      <c r="AF530" s="20"/>
      <c r="AG530" s="20"/>
      <c r="AH530" s="20"/>
      <c r="AI530" s="20"/>
      <c r="AJ530" s="20"/>
      <c r="AK530" s="20"/>
    </row>
    <row r="531" ht="16.5" customHeight="1">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c r="AA531" s="20"/>
      <c r="AB531" s="20"/>
      <c r="AC531" s="20"/>
      <c r="AE531" s="20"/>
      <c r="AF531" s="20"/>
      <c r="AG531" s="20"/>
      <c r="AH531" s="20"/>
      <c r="AI531" s="20"/>
      <c r="AJ531" s="20"/>
      <c r="AK531" s="20"/>
    </row>
    <row r="532" ht="16.5" customHeight="1">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c r="AA532" s="20"/>
      <c r="AB532" s="20"/>
      <c r="AC532" s="20"/>
      <c r="AE532" s="20"/>
      <c r="AF532" s="20"/>
      <c r="AG532" s="20"/>
      <c r="AH532" s="20"/>
      <c r="AI532" s="20"/>
      <c r="AJ532" s="20"/>
      <c r="AK532" s="20"/>
    </row>
    <row r="533" ht="16.5" customHeight="1">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c r="AA533" s="20"/>
      <c r="AB533" s="20"/>
      <c r="AC533" s="20"/>
      <c r="AE533" s="20"/>
      <c r="AF533" s="20"/>
      <c r="AG533" s="20"/>
      <c r="AH533" s="20"/>
      <c r="AI533" s="20"/>
      <c r="AJ533" s="20"/>
      <c r="AK533" s="20"/>
    </row>
    <row r="534" ht="16.5" customHeight="1">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c r="AA534" s="20"/>
      <c r="AB534" s="20"/>
      <c r="AC534" s="20"/>
      <c r="AE534" s="20"/>
      <c r="AF534" s="20"/>
      <c r="AG534" s="20"/>
      <c r="AH534" s="20"/>
      <c r="AI534" s="20"/>
      <c r="AJ534" s="20"/>
      <c r="AK534" s="20"/>
    </row>
    <row r="535" ht="16.5" customHeight="1">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c r="AA535" s="20"/>
      <c r="AB535" s="20"/>
      <c r="AC535" s="20"/>
      <c r="AE535" s="20"/>
      <c r="AF535" s="20"/>
      <c r="AG535" s="20"/>
      <c r="AH535" s="20"/>
      <c r="AI535" s="20"/>
      <c r="AJ535" s="20"/>
      <c r="AK535" s="20"/>
    </row>
    <row r="536" ht="16.5" customHeight="1">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c r="AA536" s="20"/>
      <c r="AB536" s="20"/>
      <c r="AC536" s="20"/>
      <c r="AE536" s="20"/>
      <c r="AF536" s="20"/>
      <c r="AG536" s="20"/>
      <c r="AH536" s="20"/>
      <c r="AI536" s="20"/>
      <c r="AJ536" s="20"/>
      <c r="AK536" s="20"/>
    </row>
    <row r="537" ht="16.5" customHeight="1">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c r="AA537" s="20"/>
      <c r="AB537" s="20"/>
      <c r="AC537" s="20"/>
      <c r="AE537" s="20"/>
      <c r="AF537" s="20"/>
      <c r="AG537" s="20"/>
      <c r="AH537" s="20"/>
      <c r="AI537" s="20"/>
      <c r="AJ537" s="20"/>
      <c r="AK537" s="20"/>
    </row>
    <row r="538" ht="16.5" customHeight="1">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c r="AA538" s="20"/>
      <c r="AB538" s="20"/>
      <c r="AC538" s="20"/>
      <c r="AE538" s="20"/>
      <c r="AF538" s="20"/>
      <c r="AG538" s="20"/>
      <c r="AH538" s="20"/>
      <c r="AI538" s="20"/>
      <c r="AJ538" s="20"/>
      <c r="AK538" s="20"/>
    </row>
    <row r="539" ht="16.5" customHeight="1">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c r="AA539" s="20"/>
      <c r="AB539" s="20"/>
      <c r="AC539" s="20"/>
      <c r="AE539" s="20"/>
      <c r="AF539" s="20"/>
      <c r="AG539" s="20"/>
      <c r="AH539" s="20"/>
      <c r="AI539" s="20"/>
      <c r="AJ539" s="20"/>
      <c r="AK539" s="20"/>
    </row>
    <row r="540" ht="16.5" customHeight="1">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c r="AA540" s="20"/>
      <c r="AB540" s="20"/>
      <c r="AC540" s="20"/>
      <c r="AE540" s="20"/>
      <c r="AF540" s="20"/>
      <c r="AG540" s="20"/>
      <c r="AH540" s="20"/>
      <c r="AI540" s="20"/>
      <c r="AJ540" s="20"/>
      <c r="AK540" s="20"/>
    </row>
    <row r="541" ht="16.5" customHeight="1">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c r="AA541" s="20"/>
      <c r="AB541" s="20"/>
      <c r="AC541" s="20"/>
      <c r="AE541" s="20"/>
      <c r="AF541" s="20"/>
      <c r="AG541" s="20"/>
      <c r="AH541" s="20"/>
      <c r="AI541" s="20"/>
      <c r="AJ541" s="20"/>
      <c r="AK541" s="20"/>
    </row>
    <row r="542" ht="16.5" customHeight="1">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c r="AA542" s="20"/>
      <c r="AB542" s="20"/>
      <c r="AC542" s="20"/>
      <c r="AE542" s="20"/>
      <c r="AF542" s="20"/>
      <c r="AG542" s="20"/>
      <c r="AH542" s="20"/>
      <c r="AI542" s="20"/>
      <c r="AJ542" s="20"/>
      <c r="AK542" s="20"/>
    </row>
    <row r="543" ht="16.5" customHeight="1">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c r="AA543" s="20"/>
      <c r="AB543" s="20"/>
      <c r="AC543" s="20"/>
      <c r="AE543" s="20"/>
      <c r="AF543" s="20"/>
      <c r="AG543" s="20"/>
      <c r="AH543" s="20"/>
      <c r="AI543" s="20"/>
      <c r="AJ543" s="20"/>
      <c r="AK543" s="20"/>
    </row>
    <row r="544" ht="16.5" customHeight="1">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c r="AA544" s="20"/>
      <c r="AB544" s="20"/>
      <c r="AC544" s="20"/>
      <c r="AE544" s="20"/>
      <c r="AF544" s="20"/>
      <c r="AG544" s="20"/>
      <c r="AH544" s="20"/>
      <c r="AI544" s="20"/>
      <c r="AJ544" s="20"/>
      <c r="AK544" s="20"/>
    </row>
    <row r="545" ht="16.5" customHeight="1">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c r="AA545" s="20"/>
      <c r="AB545" s="20"/>
      <c r="AC545" s="20"/>
      <c r="AE545" s="20"/>
      <c r="AF545" s="20"/>
      <c r="AG545" s="20"/>
      <c r="AH545" s="20"/>
      <c r="AI545" s="20"/>
      <c r="AJ545" s="20"/>
      <c r="AK545" s="20"/>
    </row>
    <row r="546" ht="16.5" customHeight="1">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c r="AA546" s="20"/>
      <c r="AB546" s="20"/>
      <c r="AC546" s="20"/>
      <c r="AE546" s="20"/>
      <c r="AF546" s="20"/>
      <c r="AG546" s="20"/>
      <c r="AH546" s="20"/>
      <c r="AI546" s="20"/>
      <c r="AJ546" s="20"/>
      <c r="AK546" s="20"/>
    </row>
    <row r="547" ht="16.5" customHeight="1">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c r="AA547" s="20"/>
      <c r="AB547" s="20"/>
      <c r="AC547" s="20"/>
      <c r="AE547" s="20"/>
      <c r="AF547" s="20"/>
      <c r="AG547" s="20"/>
      <c r="AH547" s="20"/>
      <c r="AI547" s="20"/>
      <c r="AJ547" s="20"/>
      <c r="AK547" s="20"/>
    </row>
    <row r="548" ht="16.5" customHeight="1">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c r="AA548" s="20"/>
      <c r="AB548" s="20"/>
      <c r="AC548" s="20"/>
      <c r="AE548" s="20"/>
      <c r="AF548" s="20"/>
      <c r="AG548" s="20"/>
      <c r="AH548" s="20"/>
      <c r="AI548" s="20"/>
      <c r="AJ548" s="20"/>
      <c r="AK548" s="20"/>
    </row>
    <row r="549" ht="16.5" customHeight="1">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c r="AA549" s="20"/>
      <c r="AB549" s="20"/>
      <c r="AC549" s="20"/>
      <c r="AE549" s="20"/>
      <c r="AF549" s="20"/>
      <c r="AG549" s="20"/>
      <c r="AH549" s="20"/>
      <c r="AI549" s="20"/>
      <c r="AJ549" s="20"/>
      <c r="AK549" s="20"/>
    </row>
    <row r="550" ht="16.5" customHeight="1">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c r="AA550" s="20"/>
      <c r="AB550" s="20"/>
      <c r="AC550" s="20"/>
      <c r="AE550" s="20"/>
      <c r="AF550" s="20"/>
      <c r="AG550" s="20"/>
      <c r="AH550" s="20"/>
      <c r="AI550" s="20"/>
      <c r="AJ550" s="20"/>
      <c r="AK550" s="20"/>
    </row>
    <row r="551" ht="16.5" customHeight="1">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c r="AA551" s="20"/>
      <c r="AB551" s="20"/>
      <c r="AC551" s="20"/>
      <c r="AE551" s="20"/>
      <c r="AF551" s="20"/>
      <c r="AG551" s="20"/>
      <c r="AH551" s="20"/>
      <c r="AI551" s="20"/>
      <c r="AJ551" s="20"/>
      <c r="AK551" s="20"/>
    </row>
    <row r="552" ht="16.5" customHeight="1">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c r="AA552" s="20"/>
      <c r="AB552" s="20"/>
      <c r="AC552" s="20"/>
      <c r="AE552" s="20"/>
      <c r="AF552" s="20"/>
      <c r="AG552" s="20"/>
      <c r="AH552" s="20"/>
      <c r="AI552" s="20"/>
      <c r="AJ552" s="20"/>
      <c r="AK552" s="20"/>
    </row>
    <row r="553" ht="16.5" customHeight="1">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c r="AA553" s="20"/>
      <c r="AB553" s="20"/>
      <c r="AC553" s="20"/>
      <c r="AE553" s="20"/>
      <c r="AF553" s="20"/>
      <c r="AG553" s="20"/>
      <c r="AH553" s="20"/>
      <c r="AI553" s="20"/>
      <c r="AJ553" s="20"/>
      <c r="AK553" s="20"/>
    </row>
    <row r="554" ht="16.5" customHeight="1">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c r="AA554" s="20"/>
      <c r="AB554" s="20"/>
      <c r="AC554" s="20"/>
      <c r="AE554" s="20"/>
      <c r="AF554" s="20"/>
      <c r="AG554" s="20"/>
      <c r="AH554" s="20"/>
      <c r="AI554" s="20"/>
      <c r="AJ554" s="20"/>
      <c r="AK554" s="20"/>
    </row>
    <row r="555" ht="16.5" customHeight="1">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c r="AA555" s="20"/>
      <c r="AB555" s="20"/>
      <c r="AC555" s="20"/>
      <c r="AE555" s="20"/>
      <c r="AF555" s="20"/>
      <c r="AG555" s="20"/>
      <c r="AH555" s="20"/>
      <c r="AI555" s="20"/>
      <c r="AJ555" s="20"/>
      <c r="AK555" s="20"/>
    </row>
    <row r="556" ht="16.5" customHeight="1">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c r="AA556" s="20"/>
      <c r="AB556" s="20"/>
      <c r="AC556" s="20"/>
      <c r="AE556" s="20"/>
      <c r="AF556" s="20"/>
      <c r="AG556" s="20"/>
      <c r="AH556" s="20"/>
      <c r="AI556" s="20"/>
      <c r="AJ556" s="20"/>
      <c r="AK556" s="20"/>
    </row>
    <row r="557" ht="16.5" customHeight="1">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c r="AA557" s="20"/>
      <c r="AB557" s="20"/>
      <c r="AC557" s="20"/>
      <c r="AE557" s="20"/>
      <c r="AF557" s="20"/>
      <c r="AG557" s="20"/>
      <c r="AH557" s="20"/>
      <c r="AI557" s="20"/>
      <c r="AJ557" s="20"/>
      <c r="AK557" s="20"/>
    </row>
    <row r="558" ht="16.5" customHeight="1">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c r="AA558" s="20"/>
      <c r="AB558" s="20"/>
      <c r="AC558" s="20"/>
      <c r="AE558" s="20"/>
      <c r="AF558" s="20"/>
      <c r="AG558" s="20"/>
      <c r="AH558" s="20"/>
      <c r="AI558" s="20"/>
      <c r="AJ558" s="20"/>
      <c r="AK558" s="20"/>
    </row>
    <row r="559" ht="16.5" customHeight="1">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c r="AA559" s="20"/>
      <c r="AB559" s="20"/>
      <c r="AC559" s="20"/>
      <c r="AE559" s="20"/>
      <c r="AF559" s="20"/>
      <c r="AG559" s="20"/>
      <c r="AH559" s="20"/>
      <c r="AI559" s="20"/>
      <c r="AJ559" s="20"/>
      <c r="AK559" s="20"/>
    </row>
    <row r="560" ht="16.5" customHeight="1">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c r="AA560" s="20"/>
      <c r="AB560" s="20"/>
      <c r="AC560" s="20"/>
      <c r="AE560" s="20"/>
      <c r="AF560" s="20"/>
      <c r="AG560" s="20"/>
      <c r="AH560" s="20"/>
      <c r="AI560" s="20"/>
      <c r="AJ560" s="20"/>
      <c r="AK560" s="20"/>
    </row>
    <row r="561" ht="16.5" customHeight="1">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c r="AA561" s="20"/>
      <c r="AB561" s="20"/>
      <c r="AC561" s="20"/>
      <c r="AE561" s="20"/>
      <c r="AF561" s="20"/>
      <c r="AG561" s="20"/>
      <c r="AH561" s="20"/>
      <c r="AI561" s="20"/>
      <c r="AJ561" s="20"/>
      <c r="AK561" s="20"/>
    </row>
    <row r="562" ht="16.5" customHeight="1">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c r="AA562" s="20"/>
      <c r="AB562" s="20"/>
      <c r="AC562" s="20"/>
      <c r="AE562" s="20"/>
      <c r="AF562" s="20"/>
      <c r="AG562" s="20"/>
      <c r="AH562" s="20"/>
      <c r="AI562" s="20"/>
      <c r="AJ562" s="20"/>
      <c r="AK562" s="20"/>
    </row>
    <row r="563" ht="16.5" customHeight="1">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c r="AA563" s="20"/>
      <c r="AB563" s="20"/>
      <c r="AC563" s="20"/>
      <c r="AE563" s="20"/>
      <c r="AF563" s="20"/>
      <c r="AG563" s="20"/>
      <c r="AH563" s="20"/>
      <c r="AI563" s="20"/>
      <c r="AJ563" s="20"/>
      <c r="AK563" s="20"/>
    </row>
    <row r="564" ht="16.5" customHeight="1">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c r="AA564" s="20"/>
      <c r="AB564" s="20"/>
      <c r="AC564" s="20"/>
      <c r="AE564" s="20"/>
      <c r="AF564" s="20"/>
      <c r="AG564" s="20"/>
      <c r="AH564" s="20"/>
      <c r="AI564" s="20"/>
      <c r="AJ564" s="20"/>
      <c r="AK564" s="20"/>
    </row>
    <row r="565" ht="16.5" customHeight="1">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c r="AA565" s="20"/>
      <c r="AB565" s="20"/>
      <c r="AC565" s="20"/>
      <c r="AE565" s="20"/>
      <c r="AF565" s="20"/>
      <c r="AG565" s="20"/>
      <c r="AH565" s="20"/>
      <c r="AI565" s="20"/>
      <c r="AJ565" s="20"/>
      <c r="AK565" s="20"/>
    </row>
    <row r="566" ht="16.5" customHeight="1">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c r="AA566" s="20"/>
      <c r="AB566" s="20"/>
      <c r="AC566" s="20"/>
      <c r="AE566" s="20"/>
      <c r="AF566" s="20"/>
      <c r="AG566" s="20"/>
      <c r="AH566" s="20"/>
      <c r="AI566" s="20"/>
      <c r="AJ566" s="20"/>
      <c r="AK566" s="20"/>
    </row>
    <row r="567" ht="16.5" customHeight="1">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c r="AA567" s="20"/>
      <c r="AB567" s="20"/>
      <c r="AC567" s="20"/>
      <c r="AE567" s="20"/>
      <c r="AF567" s="20"/>
      <c r="AG567" s="20"/>
      <c r="AH567" s="20"/>
      <c r="AI567" s="20"/>
      <c r="AJ567" s="20"/>
      <c r="AK567" s="20"/>
    </row>
    <row r="568" ht="16.5" customHeight="1">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c r="AA568" s="20"/>
      <c r="AB568" s="20"/>
      <c r="AC568" s="20"/>
      <c r="AE568" s="20"/>
      <c r="AF568" s="20"/>
      <c r="AG568" s="20"/>
      <c r="AH568" s="20"/>
      <c r="AI568" s="20"/>
      <c r="AJ568" s="20"/>
      <c r="AK568" s="20"/>
    </row>
    <row r="569" ht="16.5" customHeight="1">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c r="AA569" s="20"/>
      <c r="AB569" s="20"/>
      <c r="AC569" s="20"/>
      <c r="AE569" s="20"/>
      <c r="AF569" s="20"/>
      <c r="AG569" s="20"/>
      <c r="AH569" s="20"/>
      <c r="AI569" s="20"/>
      <c r="AJ569" s="20"/>
      <c r="AK569" s="20"/>
    </row>
    <row r="570" ht="16.5" customHeight="1">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c r="AA570" s="20"/>
      <c r="AB570" s="20"/>
      <c r="AC570" s="20"/>
      <c r="AE570" s="20"/>
      <c r="AF570" s="20"/>
      <c r="AG570" s="20"/>
      <c r="AH570" s="20"/>
      <c r="AI570" s="20"/>
      <c r="AJ570" s="20"/>
      <c r="AK570" s="20"/>
    </row>
    <row r="571" ht="16.5" customHeight="1">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c r="AA571" s="20"/>
      <c r="AB571" s="20"/>
      <c r="AC571" s="20"/>
      <c r="AE571" s="20"/>
      <c r="AF571" s="20"/>
      <c r="AG571" s="20"/>
      <c r="AH571" s="20"/>
      <c r="AI571" s="20"/>
      <c r="AJ571" s="20"/>
      <c r="AK571" s="20"/>
    </row>
    <row r="572" ht="16.5" customHeight="1">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c r="AA572" s="20"/>
      <c r="AB572" s="20"/>
      <c r="AC572" s="20"/>
      <c r="AE572" s="20"/>
      <c r="AF572" s="20"/>
      <c r="AG572" s="20"/>
      <c r="AH572" s="20"/>
      <c r="AI572" s="20"/>
      <c r="AJ572" s="20"/>
      <c r="AK572" s="20"/>
    </row>
    <row r="573" ht="16.5" customHeight="1">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c r="AA573" s="20"/>
      <c r="AB573" s="20"/>
      <c r="AC573" s="20"/>
      <c r="AE573" s="20"/>
      <c r="AF573" s="20"/>
      <c r="AG573" s="20"/>
      <c r="AH573" s="20"/>
      <c r="AI573" s="20"/>
      <c r="AJ573" s="20"/>
      <c r="AK573" s="20"/>
    </row>
    <row r="574" ht="16.5" customHeight="1">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c r="AA574" s="20"/>
      <c r="AB574" s="20"/>
      <c r="AC574" s="20"/>
      <c r="AE574" s="20"/>
      <c r="AF574" s="20"/>
      <c r="AG574" s="20"/>
      <c r="AH574" s="20"/>
      <c r="AI574" s="20"/>
      <c r="AJ574" s="20"/>
      <c r="AK574" s="20"/>
    </row>
    <row r="575" ht="16.5" customHeight="1">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c r="AA575" s="20"/>
      <c r="AB575" s="20"/>
      <c r="AC575" s="20"/>
      <c r="AE575" s="20"/>
      <c r="AF575" s="20"/>
      <c r="AG575" s="20"/>
      <c r="AH575" s="20"/>
      <c r="AI575" s="20"/>
      <c r="AJ575" s="20"/>
      <c r="AK575" s="20"/>
    </row>
    <row r="576" ht="16.5" customHeight="1">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c r="AA576" s="20"/>
      <c r="AB576" s="20"/>
      <c r="AC576" s="20"/>
      <c r="AE576" s="20"/>
      <c r="AF576" s="20"/>
      <c r="AG576" s="20"/>
      <c r="AH576" s="20"/>
      <c r="AI576" s="20"/>
      <c r="AJ576" s="20"/>
      <c r="AK576" s="20"/>
    </row>
    <row r="577" ht="16.5" customHeight="1">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c r="AA577" s="20"/>
      <c r="AB577" s="20"/>
      <c r="AC577" s="20"/>
      <c r="AE577" s="20"/>
      <c r="AF577" s="20"/>
      <c r="AG577" s="20"/>
      <c r="AH577" s="20"/>
      <c r="AI577" s="20"/>
      <c r="AJ577" s="20"/>
      <c r="AK577" s="20"/>
    </row>
    <row r="578" ht="16.5" customHeight="1">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c r="AA578" s="20"/>
      <c r="AB578" s="20"/>
      <c r="AC578" s="20"/>
      <c r="AE578" s="20"/>
      <c r="AF578" s="20"/>
      <c r="AG578" s="20"/>
      <c r="AH578" s="20"/>
      <c r="AI578" s="20"/>
      <c r="AJ578" s="20"/>
      <c r="AK578" s="20"/>
    </row>
    <row r="579" ht="16.5" customHeight="1">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c r="AA579" s="20"/>
      <c r="AB579" s="20"/>
      <c r="AC579" s="20"/>
      <c r="AE579" s="20"/>
      <c r="AF579" s="20"/>
      <c r="AG579" s="20"/>
      <c r="AH579" s="20"/>
      <c r="AI579" s="20"/>
      <c r="AJ579" s="20"/>
      <c r="AK579" s="20"/>
    </row>
    <row r="580" ht="16.5" customHeight="1">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c r="AA580" s="20"/>
      <c r="AB580" s="20"/>
      <c r="AC580" s="20"/>
      <c r="AE580" s="20"/>
      <c r="AF580" s="20"/>
      <c r="AG580" s="20"/>
      <c r="AH580" s="20"/>
      <c r="AI580" s="20"/>
      <c r="AJ580" s="20"/>
      <c r="AK580" s="20"/>
    </row>
    <row r="581" ht="16.5" customHeight="1">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c r="AA581" s="20"/>
      <c r="AB581" s="20"/>
      <c r="AC581" s="20"/>
      <c r="AE581" s="20"/>
      <c r="AF581" s="20"/>
      <c r="AG581" s="20"/>
      <c r="AH581" s="20"/>
      <c r="AI581" s="20"/>
      <c r="AJ581" s="20"/>
      <c r="AK581" s="20"/>
    </row>
    <row r="582" ht="16.5" customHeight="1">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c r="AA582" s="20"/>
      <c r="AB582" s="20"/>
      <c r="AC582" s="20"/>
      <c r="AE582" s="20"/>
      <c r="AF582" s="20"/>
      <c r="AG582" s="20"/>
      <c r="AH582" s="20"/>
      <c r="AI582" s="20"/>
      <c r="AJ582" s="20"/>
      <c r="AK582" s="20"/>
    </row>
    <row r="583" ht="16.5" customHeight="1">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c r="AA583" s="20"/>
      <c r="AB583" s="20"/>
      <c r="AC583" s="20"/>
      <c r="AE583" s="20"/>
      <c r="AF583" s="20"/>
      <c r="AG583" s="20"/>
      <c r="AH583" s="20"/>
      <c r="AI583" s="20"/>
      <c r="AJ583" s="20"/>
      <c r="AK583" s="20"/>
    </row>
    <row r="584" ht="16.5" customHeight="1">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c r="AA584" s="20"/>
      <c r="AB584" s="20"/>
      <c r="AC584" s="20"/>
      <c r="AE584" s="20"/>
      <c r="AF584" s="20"/>
      <c r="AG584" s="20"/>
      <c r="AH584" s="20"/>
      <c r="AI584" s="20"/>
      <c r="AJ584" s="20"/>
      <c r="AK584" s="20"/>
    </row>
    <row r="585" ht="16.5" customHeight="1">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c r="AA585" s="20"/>
      <c r="AB585" s="20"/>
      <c r="AC585" s="20"/>
      <c r="AE585" s="20"/>
      <c r="AF585" s="20"/>
      <c r="AG585" s="20"/>
      <c r="AH585" s="20"/>
      <c r="AI585" s="20"/>
      <c r="AJ585" s="20"/>
      <c r="AK585" s="20"/>
    </row>
    <row r="586" ht="16.5" customHeight="1">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c r="AA586" s="20"/>
      <c r="AB586" s="20"/>
      <c r="AC586" s="20"/>
      <c r="AE586" s="20"/>
      <c r="AF586" s="20"/>
      <c r="AG586" s="20"/>
      <c r="AH586" s="20"/>
      <c r="AI586" s="20"/>
      <c r="AJ586" s="20"/>
      <c r="AK586" s="20"/>
    </row>
    <row r="587" ht="16.5" customHeight="1">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c r="AA587" s="20"/>
      <c r="AB587" s="20"/>
      <c r="AC587" s="20"/>
      <c r="AE587" s="20"/>
      <c r="AF587" s="20"/>
      <c r="AG587" s="20"/>
      <c r="AH587" s="20"/>
      <c r="AI587" s="20"/>
      <c r="AJ587" s="20"/>
      <c r="AK587" s="20"/>
    </row>
    <row r="588" ht="16.5" customHeight="1">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c r="AA588" s="20"/>
      <c r="AB588" s="20"/>
      <c r="AC588" s="20"/>
      <c r="AE588" s="20"/>
      <c r="AF588" s="20"/>
      <c r="AG588" s="20"/>
      <c r="AH588" s="20"/>
      <c r="AI588" s="20"/>
      <c r="AJ588" s="20"/>
      <c r="AK588" s="20"/>
    </row>
    <row r="589" ht="16.5" customHeight="1">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c r="AA589" s="20"/>
      <c r="AB589" s="20"/>
      <c r="AC589" s="20"/>
      <c r="AE589" s="20"/>
      <c r="AF589" s="20"/>
      <c r="AG589" s="20"/>
      <c r="AH589" s="20"/>
      <c r="AI589" s="20"/>
      <c r="AJ589" s="20"/>
      <c r="AK589" s="20"/>
    </row>
    <row r="590" ht="16.5" customHeight="1">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c r="AA590" s="20"/>
      <c r="AB590" s="20"/>
      <c r="AC590" s="20"/>
      <c r="AE590" s="20"/>
      <c r="AF590" s="20"/>
      <c r="AG590" s="20"/>
      <c r="AH590" s="20"/>
      <c r="AI590" s="20"/>
      <c r="AJ590" s="20"/>
      <c r="AK590" s="20"/>
    </row>
    <row r="591" ht="16.5" customHeight="1">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c r="AA591" s="20"/>
      <c r="AB591" s="20"/>
      <c r="AC591" s="20"/>
      <c r="AE591" s="20"/>
      <c r="AF591" s="20"/>
      <c r="AG591" s="20"/>
      <c r="AH591" s="20"/>
      <c r="AI591" s="20"/>
      <c r="AJ591" s="20"/>
      <c r="AK591" s="20"/>
    </row>
    <row r="592" ht="16.5" customHeight="1">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c r="AA592" s="20"/>
      <c r="AB592" s="20"/>
      <c r="AC592" s="20"/>
      <c r="AE592" s="20"/>
      <c r="AF592" s="20"/>
      <c r="AG592" s="20"/>
      <c r="AH592" s="20"/>
      <c r="AI592" s="20"/>
      <c r="AJ592" s="20"/>
      <c r="AK592" s="20"/>
    </row>
    <row r="593" ht="16.5" customHeight="1">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c r="AA593" s="20"/>
      <c r="AB593" s="20"/>
      <c r="AC593" s="20"/>
      <c r="AE593" s="20"/>
      <c r="AF593" s="20"/>
      <c r="AG593" s="20"/>
      <c r="AH593" s="20"/>
      <c r="AI593" s="20"/>
      <c r="AJ593" s="20"/>
      <c r="AK593" s="20"/>
    </row>
    <row r="594" ht="16.5" customHeight="1">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c r="AA594" s="20"/>
      <c r="AB594" s="20"/>
      <c r="AC594" s="20"/>
      <c r="AE594" s="20"/>
      <c r="AF594" s="20"/>
      <c r="AG594" s="20"/>
      <c r="AH594" s="20"/>
      <c r="AI594" s="20"/>
      <c r="AJ594" s="20"/>
      <c r="AK594" s="20"/>
    </row>
    <row r="595" ht="16.5" customHeight="1">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c r="AA595" s="20"/>
      <c r="AB595" s="20"/>
      <c r="AC595" s="20"/>
      <c r="AE595" s="20"/>
      <c r="AF595" s="20"/>
      <c r="AG595" s="20"/>
      <c r="AH595" s="20"/>
      <c r="AI595" s="20"/>
      <c r="AJ595" s="20"/>
      <c r="AK595" s="20"/>
    </row>
    <row r="596" ht="16.5" customHeight="1">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c r="AA596" s="20"/>
      <c r="AB596" s="20"/>
      <c r="AC596" s="20"/>
      <c r="AE596" s="20"/>
      <c r="AF596" s="20"/>
      <c r="AG596" s="20"/>
      <c r="AH596" s="20"/>
      <c r="AI596" s="20"/>
      <c r="AJ596" s="20"/>
      <c r="AK596" s="20"/>
    </row>
    <row r="597" ht="16.5" customHeight="1">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c r="AA597" s="20"/>
      <c r="AB597" s="20"/>
      <c r="AC597" s="20"/>
      <c r="AE597" s="20"/>
      <c r="AF597" s="20"/>
      <c r="AG597" s="20"/>
      <c r="AH597" s="20"/>
      <c r="AI597" s="20"/>
      <c r="AJ597" s="20"/>
      <c r="AK597" s="20"/>
    </row>
    <row r="598" ht="16.5" customHeight="1">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c r="AA598" s="20"/>
      <c r="AB598" s="20"/>
      <c r="AC598" s="20"/>
      <c r="AE598" s="20"/>
      <c r="AF598" s="20"/>
      <c r="AG598" s="20"/>
      <c r="AH598" s="20"/>
      <c r="AI598" s="20"/>
      <c r="AJ598" s="20"/>
      <c r="AK598" s="20"/>
    </row>
    <row r="599" ht="16.5" customHeight="1">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c r="AA599" s="20"/>
      <c r="AB599" s="20"/>
      <c r="AC599" s="20"/>
      <c r="AE599" s="20"/>
      <c r="AF599" s="20"/>
      <c r="AG599" s="20"/>
      <c r="AH599" s="20"/>
      <c r="AI599" s="20"/>
      <c r="AJ599" s="20"/>
      <c r="AK599" s="20"/>
    </row>
    <row r="600" ht="16.5" customHeight="1">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c r="AA600" s="20"/>
      <c r="AB600" s="20"/>
      <c r="AC600" s="20"/>
      <c r="AE600" s="20"/>
      <c r="AF600" s="20"/>
      <c r="AG600" s="20"/>
      <c r="AH600" s="20"/>
      <c r="AI600" s="20"/>
      <c r="AJ600" s="20"/>
      <c r="AK600" s="20"/>
    </row>
    <row r="601" ht="16.5" customHeight="1">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c r="AA601" s="20"/>
      <c r="AB601" s="20"/>
      <c r="AC601" s="20"/>
      <c r="AE601" s="20"/>
      <c r="AF601" s="20"/>
      <c r="AG601" s="20"/>
      <c r="AH601" s="20"/>
      <c r="AI601" s="20"/>
      <c r="AJ601" s="20"/>
      <c r="AK601" s="20"/>
    </row>
    <row r="602" ht="16.5" customHeight="1">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c r="AA602" s="20"/>
      <c r="AB602" s="20"/>
      <c r="AC602" s="20"/>
      <c r="AE602" s="20"/>
      <c r="AF602" s="20"/>
      <c r="AG602" s="20"/>
      <c r="AH602" s="20"/>
      <c r="AI602" s="20"/>
      <c r="AJ602" s="20"/>
      <c r="AK602" s="20"/>
    </row>
    <row r="603" ht="16.5" customHeight="1">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c r="AA603" s="20"/>
      <c r="AB603" s="20"/>
      <c r="AC603" s="20"/>
      <c r="AE603" s="20"/>
      <c r="AF603" s="20"/>
      <c r="AG603" s="20"/>
      <c r="AH603" s="20"/>
      <c r="AI603" s="20"/>
      <c r="AJ603" s="20"/>
      <c r="AK603" s="20"/>
    </row>
    <row r="604" ht="16.5" customHeight="1">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c r="AA604" s="20"/>
      <c r="AB604" s="20"/>
      <c r="AC604" s="20"/>
      <c r="AE604" s="20"/>
      <c r="AF604" s="20"/>
      <c r="AG604" s="20"/>
      <c r="AH604" s="20"/>
      <c r="AI604" s="20"/>
      <c r="AJ604" s="20"/>
      <c r="AK604" s="20"/>
    </row>
    <row r="605" ht="16.5" customHeight="1">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c r="AA605" s="20"/>
      <c r="AB605" s="20"/>
      <c r="AC605" s="20"/>
      <c r="AE605" s="20"/>
      <c r="AF605" s="20"/>
      <c r="AG605" s="20"/>
      <c r="AH605" s="20"/>
      <c r="AI605" s="20"/>
      <c r="AJ605" s="20"/>
      <c r="AK605" s="20"/>
    </row>
    <row r="606" ht="16.5" customHeight="1">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c r="AA606" s="20"/>
      <c r="AB606" s="20"/>
      <c r="AC606" s="20"/>
      <c r="AE606" s="20"/>
      <c r="AF606" s="20"/>
      <c r="AG606" s="20"/>
      <c r="AH606" s="20"/>
      <c r="AI606" s="20"/>
      <c r="AJ606" s="20"/>
      <c r="AK606" s="20"/>
    </row>
    <row r="607" ht="16.5" customHeight="1">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c r="AA607" s="20"/>
      <c r="AB607" s="20"/>
      <c r="AC607" s="20"/>
      <c r="AE607" s="20"/>
      <c r="AF607" s="20"/>
      <c r="AG607" s="20"/>
      <c r="AH607" s="20"/>
      <c r="AI607" s="20"/>
      <c r="AJ607" s="20"/>
      <c r="AK607" s="20"/>
    </row>
    <row r="608" ht="16.5" customHeight="1">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c r="AA608" s="20"/>
      <c r="AB608" s="20"/>
      <c r="AC608" s="20"/>
      <c r="AE608" s="20"/>
      <c r="AF608" s="20"/>
      <c r="AG608" s="20"/>
      <c r="AH608" s="20"/>
      <c r="AI608" s="20"/>
      <c r="AJ608" s="20"/>
      <c r="AK608" s="20"/>
    </row>
    <row r="609" ht="16.5" customHeight="1">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c r="AA609" s="20"/>
      <c r="AB609" s="20"/>
      <c r="AC609" s="20"/>
      <c r="AE609" s="20"/>
      <c r="AF609" s="20"/>
      <c r="AG609" s="20"/>
      <c r="AH609" s="20"/>
      <c r="AI609" s="20"/>
      <c r="AJ609" s="20"/>
      <c r="AK609" s="20"/>
    </row>
    <row r="610" ht="16.5" customHeight="1">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c r="AA610" s="20"/>
      <c r="AB610" s="20"/>
      <c r="AC610" s="20"/>
      <c r="AE610" s="20"/>
      <c r="AF610" s="20"/>
      <c r="AG610" s="20"/>
      <c r="AH610" s="20"/>
      <c r="AI610" s="20"/>
      <c r="AJ610" s="20"/>
      <c r="AK610" s="20"/>
    </row>
    <row r="611" ht="16.5" customHeight="1">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c r="AA611" s="20"/>
      <c r="AB611" s="20"/>
      <c r="AC611" s="20"/>
      <c r="AE611" s="20"/>
      <c r="AF611" s="20"/>
      <c r="AG611" s="20"/>
      <c r="AH611" s="20"/>
      <c r="AI611" s="20"/>
      <c r="AJ611" s="20"/>
      <c r="AK611" s="20"/>
    </row>
    <row r="612" ht="16.5" customHeight="1">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c r="AA612" s="20"/>
      <c r="AB612" s="20"/>
      <c r="AC612" s="20"/>
      <c r="AE612" s="20"/>
      <c r="AF612" s="20"/>
      <c r="AG612" s="20"/>
      <c r="AH612" s="20"/>
      <c r="AI612" s="20"/>
      <c r="AJ612" s="20"/>
      <c r="AK612" s="20"/>
    </row>
    <row r="613" ht="16.5" customHeight="1">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c r="AA613" s="20"/>
      <c r="AB613" s="20"/>
      <c r="AC613" s="20"/>
      <c r="AE613" s="20"/>
      <c r="AF613" s="20"/>
      <c r="AG613" s="20"/>
      <c r="AH613" s="20"/>
      <c r="AI613" s="20"/>
      <c r="AJ613" s="20"/>
      <c r="AK613" s="20"/>
    </row>
    <row r="614" ht="16.5" customHeight="1">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c r="AA614" s="20"/>
      <c r="AB614" s="20"/>
      <c r="AC614" s="20"/>
      <c r="AE614" s="20"/>
      <c r="AF614" s="20"/>
      <c r="AG614" s="20"/>
      <c r="AH614" s="20"/>
      <c r="AI614" s="20"/>
      <c r="AJ614" s="20"/>
      <c r="AK614" s="20"/>
    </row>
    <row r="615" ht="16.5" customHeight="1">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c r="AA615" s="20"/>
      <c r="AB615" s="20"/>
      <c r="AC615" s="20"/>
      <c r="AE615" s="20"/>
      <c r="AF615" s="20"/>
      <c r="AG615" s="20"/>
      <c r="AH615" s="20"/>
      <c r="AI615" s="20"/>
      <c r="AJ615" s="20"/>
      <c r="AK615" s="20"/>
    </row>
    <row r="616" ht="16.5" customHeight="1">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c r="AA616" s="20"/>
      <c r="AB616" s="20"/>
      <c r="AC616" s="20"/>
      <c r="AE616" s="20"/>
      <c r="AF616" s="20"/>
      <c r="AG616" s="20"/>
      <c r="AH616" s="20"/>
      <c r="AI616" s="20"/>
      <c r="AJ616" s="20"/>
      <c r="AK616" s="20"/>
    </row>
    <row r="617" ht="16.5" customHeight="1">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c r="AA617" s="20"/>
      <c r="AB617" s="20"/>
      <c r="AC617" s="20"/>
      <c r="AE617" s="20"/>
      <c r="AF617" s="20"/>
      <c r="AG617" s="20"/>
      <c r="AH617" s="20"/>
      <c r="AI617" s="20"/>
      <c r="AJ617" s="20"/>
      <c r="AK617" s="20"/>
    </row>
    <row r="618" ht="16.5" customHeight="1">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c r="AA618" s="20"/>
      <c r="AB618" s="20"/>
      <c r="AC618" s="20"/>
      <c r="AE618" s="20"/>
      <c r="AF618" s="20"/>
      <c r="AG618" s="20"/>
      <c r="AH618" s="20"/>
      <c r="AI618" s="20"/>
      <c r="AJ618" s="20"/>
      <c r="AK618" s="20"/>
    </row>
    <row r="619" ht="16.5" customHeight="1">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c r="AA619" s="20"/>
      <c r="AB619" s="20"/>
      <c r="AC619" s="20"/>
      <c r="AE619" s="20"/>
      <c r="AF619" s="20"/>
      <c r="AG619" s="20"/>
      <c r="AH619" s="20"/>
      <c r="AI619" s="20"/>
      <c r="AJ619" s="20"/>
      <c r="AK619" s="20"/>
    </row>
    <row r="620" ht="16.5" customHeight="1">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c r="AA620" s="20"/>
      <c r="AB620" s="20"/>
      <c r="AC620" s="20"/>
      <c r="AE620" s="20"/>
      <c r="AF620" s="20"/>
      <c r="AG620" s="20"/>
      <c r="AH620" s="20"/>
      <c r="AI620" s="20"/>
      <c r="AJ620" s="20"/>
      <c r="AK620" s="20"/>
    </row>
    <row r="621" ht="16.5" customHeight="1">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c r="AA621" s="20"/>
      <c r="AB621" s="20"/>
      <c r="AC621" s="20"/>
      <c r="AE621" s="20"/>
      <c r="AF621" s="20"/>
      <c r="AG621" s="20"/>
      <c r="AH621" s="20"/>
      <c r="AI621" s="20"/>
      <c r="AJ621" s="20"/>
      <c r="AK621" s="20"/>
    </row>
    <row r="622" ht="16.5" customHeight="1">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c r="AA622" s="20"/>
      <c r="AB622" s="20"/>
      <c r="AC622" s="20"/>
      <c r="AE622" s="20"/>
      <c r="AF622" s="20"/>
      <c r="AG622" s="20"/>
      <c r="AH622" s="20"/>
      <c r="AI622" s="20"/>
      <c r="AJ622" s="20"/>
      <c r="AK622" s="20"/>
    </row>
    <row r="623" ht="16.5" customHeight="1">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c r="AA623" s="20"/>
      <c r="AB623" s="20"/>
      <c r="AC623" s="20"/>
      <c r="AE623" s="20"/>
      <c r="AF623" s="20"/>
      <c r="AG623" s="20"/>
      <c r="AH623" s="20"/>
      <c r="AI623" s="20"/>
      <c r="AJ623" s="20"/>
      <c r="AK623" s="20"/>
    </row>
    <row r="624" ht="16.5" customHeight="1">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c r="AA624" s="20"/>
      <c r="AB624" s="20"/>
      <c r="AC624" s="20"/>
      <c r="AE624" s="20"/>
      <c r="AF624" s="20"/>
      <c r="AG624" s="20"/>
      <c r="AH624" s="20"/>
      <c r="AI624" s="20"/>
      <c r="AJ624" s="20"/>
      <c r="AK624" s="20"/>
    </row>
    <row r="625" ht="16.5" customHeight="1">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c r="AA625" s="20"/>
      <c r="AB625" s="20"/>
      <c r="AC625" s="20"/>
      <c r="AE625" s="20"/>
      <c r="AF625" s="20"/>
      <c r="AG625" s="20"/>
      <c r="AH625" s="20"/>
      <c r="AI625" s="20"/>
      <c r="AJ625" s="20"/>
      <c r="AK625" s="20"/>
    </row>
    <row r="626" ht="16.5" customHeight="1">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c r="AA626" s="20"/>
      <c r="AB626" s="20"/>
      <c r="AC626" s="20"/>
      <c r="AE626" s="20"/>
      <c r="AF626" s="20"/>
      <c r="AG626" s="20"/>
      <c r="AH626" s="20"/>
      <c r="AI626" s="20"/>
      <c r="AJ626" s="20"/>
      <c r="AK626" s="20"/>
    </row>
    <row r="627" ht="16.5" customHeight="1">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c r="AA627" s="20"/>
      <c r="AB627" s="20"/>
      <c r="AC627" s="20"/>
      <c r="AE627" s="20"/>
      <c r="AF627" s="20"/>
      <c r="AG627" s="20"/>
      <c r="AH627" s="20"/>
      <c r="AI627" s="20"/>
      <c r="AJ627" s="20"/>
      <c r="AK627" s="20"/>
    </row>
    <row r="628" ht="16.5" customHeight="1">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c r="AA628" s="20"/>
      <c r="AB628" s="20"/>
      <c r="AC628" s="20"/>
      <c r="AE628" s="20"/>
      <c r="AF628" s="20"/>
      <c r="AG628" s="20"/>
      <c r="AH628" s="20"/>
      <c r="AI628" s="20"/>
      <c r="AJ628" s="20"/>
      <c r="AK628" s="20"/>
    </row>
    <row r="629" ht="16.5" customHeight="1">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c r="AA629" s="20"/>
      <c r="AB629" s="20"/>
      <c r="AC629" s="20"/>
      <c r="AE629" s="20"/>
      <c r="AF629" s="20"/>
      <c r="AG629" s="20"/>
      <c r="AH629" s="20"/>
      <c r="AI629" s="20"/>
      <c r="AJ629" s="20"/>
      <c r="AK629" s="20"/>
    </row>
    <row r="630" ht="16.5" customHeight="1">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c r="AA630" s="20"/>
      <c r="AB630" s="20"/>
      <c r="AC630" s="20"/>
      <c r="AE630" s="20"/>
      <c r="AF630" s="20"/>
      <c r="AG630" s="20"/>
      <c r="AH630" s="20"/>
      <c r="AI630" s="20"/>
      <c r="AJ630" s="20"/>
      <c r="AK630" s="20"/>
    </row>
    <row r="631" ht="16.5" customHeight="1">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c r="AA631" s="20"/>
      <c r="AB631" s="20"/>
      <c r="AC631" s="20"/>
      <c r="AE631" s="20"/>
      <c r="AF631" s="20"/>
      <c r="AG631" s="20"/>
      <c r="AH631" s="20"/>
      <c r="AI631" s="20"/>
      <c r="AJ631" s="20"/>
      <c r="AK631" s="20"/>
    </row>
    <row r="632" ht="16.5" customHeight="1">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c r="AA632" s="20"/>
      <c r="AB632" s="20"/>
      <c r="AC632" s="20"/>
      <c r="AE632" s="20"/>
      <c r="AF632" s="20"/>
      <c r="AG632" s="20"/>
      <c r="AH632" s="20"/>
      <c r="AI632" s="20"/>
      <c r="AJ632" s="20"/>
      <c r="AK632" s="20"/>
    </row>
    <row r="633" ht="16.5" customHeight="1">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c r="AA633" s="20"/>
      <c r="AB633" s="20"/>
      <c r="AC633" s="20"/>
      <c r="AE633" s="20"/>
      <c r="AF633" s="20"/>
      <c r="AG633" s="20"/>
      <c r="AH633" s="20"/>
      <c r="AI633" s="20"/>
      <c r="AJ633" s="20"/>
      <c r="AK633" s="20"/>
    </row>
    <row r="634" ht="16.5" customHeight="1">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c r="AA634" s="20"/>
      <c r="AB634" s="20"/>
      <c r="AC634" s="20"/>
      <c r="AE634" s="20"/>
      <c r="AF634" s="20"/>
      <c r="AG634" s="20"/>
      <c r="AH634" s="20"/>
      <c r="AI634" s="20"/>
      <c r="AJ634" s="20"/>
      <c r="AK634" s="20"/>
    </row>
    <row r="635" ht="16.5" customHeight="1">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c r="AA635" s="20"/>
      <c r="AB635" s="20"/>
      <c r="AC635" s="20"/>
      <c r="AE635" s="20"/>
      <c r="AF635" s="20"/>
      <c r="AG635" s="20"/>
      <c r="AH635" s="20"/>
      <c r="AI635" s="20"/>
      <c r="AJ635" s="20"/>
      <c r="AK635" s="20"/>
    </row>
    <row r="636" ht="16.5" customHeight="1">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c r="AA636" s="20"/>
      <c r="AB636" s="20"/>
      <c r="AC636" s="20"/>
      <c r="AE636" s="20"/>
      <c r="AF636" s="20"/>
      <c r="AG636" s="20"/>
      <c r="AH636" s="20"/>
      <c r="AI636" s="20"/>
      <c r="AJ636" s="20"/>
      <c r="AK636" s="20"/>
    </row>
    <row r="637" ht="16.5" customHeight="1">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c r="AA637" s="20"/>
      <c r="AB637" s="20"/>
      <c r="AC637" s="20"/>
      <c r="AE637" s="20"/>
      <c r="AF637" s="20"/>
      <c r="AG637" s="20"/>
      <c r="AH637" s="20"/>
      <c r="AI637" s="20"/>
      <c r="AJ637" s="20"/>
      <c r="AK637" s="20"/>
    </row>
    <row r="638" ht="16.5" customHeight="1">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c r="AA638" s="20"/>
      <c r="AB638" s="20"/>
      <c r="AC638" s="20"/>
      <c r="AE638" s="20"/>
      <c r="AF638" s="20"/>
      <c r="AG638" s="20"/>
      <c r="AH638" s="20"/>
      <c r="AI638" s="20"/>
      <c r="AJ638" s="20"/>
      <c r="AK638" s="20"/>
    </row>
    <row r="639" ht="16.5" customHeight="1">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c r="AA639" s="20"/>
      <c r="AB639" s="20"/>
      <c r="AC639" s="20"/>
      <c r="AE639" s="20"/>
      <c r="AF639" s="20"/>
      <c r="AG639" s="20"/>
      <c r="AH639" s="20"/>
      <c r="AI639" s="20"/>
      <c r="AJ639" s="20"/>
      <c r="AK639" s="20"/>
    </row>
    <row r="640" ht="16.5" customHeight="1">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c r="AA640" s="20"/>
      <c r="AB640" s="20"/>
      <c r="AC640" s="20"/>
      <c r="AE640" s="20"/>
      <c r="AF640" s="20"/>
      <c r="AG640" s="20"/>
      <c r="AH640" s="20"/>
      <c r="AI640" s="20"/>
      <c r="AJ640" s="20"/>
      <c r="AK640" s="20"/>
    </row>
    <row r="641" ht="16.5" customHeight="1">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c r="AA641" s="20"/>
      <c r="AB641" s="20"/>
      <c r="AC641" s="20"/>
      <c r="AE641" s="20"/>
      <c r="AF641" s="20"/>
      <c r="AG641" s="20"/>
      <c r="AH641" s="20"/>
      <c r="AI641" s="20"/>
      <c r="AJ641" s="20"/>
      <c r="AK641" s="20"/>
    </row>
    <row r="642" ht="16.5" customHeight="1">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c r="AA642" s="20"/>
      <c r="AB642" s="20"/>
      <c r="AC642" s="20"/>
      <c r="AE642" s="20"/>
      <c r="AF642" s="20"/>
      <c r="AG642" s="20"/>
      <c r="AH642" s="20"/>
      <c r="AI642" s="20"/>
      <c r="AJ642" s="20"/>
      <c r="AK642" s="20"/>
    </row>
    <row r="643" ht="16.5" customHeight="1">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c r="AA643" s="20"/>
      <c r="AB643" s="20"/>
      <c r="AC643" s="20"/>
      <c r="AE643" s="20"/>
      <c r="AF643" s="20"/>
      <c r="AG643" s="20"/>
      <c r="AH643" s="20"/>
      <c r="AI643" s="20"/>
      <c r="AJ643" s="20"/>
      <c r="AK643" s="20"/>
    </row>
    <row r="644" ht="16.5" customHeight="1">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c r="AA644" s="20"/>
      <c r="AB644" s="20"/>
      <c r="AC644" s="20"/>
      <c r="AE644" s="20"/>
      <c r="AF644" s="20"/>
      <c r="AG644" s="20"/>
      <c r="AH644" s="20"/>
      <c r="AI644" s="20"/>
      <c r="AJ644" s="20"/>
      <c r="AK644" s="20"/>
    </row>
    <row r="645" ht="16.5" customHeight="1">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c r="AA645" s="20"/>
      <c r="AB645" s="20"/>
      <c r="AC645" s="20"/>
      <c r="AE645" s="20"/>
      <c r="AF645" s="20"/>
      <c r="AG645" s="20"/>
      <c r="AH645" s="20"/>
      <c r="AI645" s="20"/>
      <c r="AJ645" s="20"/>
      <c r="AK645" s="20"/>
    </row>
    <row r="646" ht="16.5" customHeight="1">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c r="AA646" s="20"/>
      <c r="AB646" s="20"/>
      <c r="AC646" s="20"/>
      <c r="AE646" s="20"/>
      <c r="AF646" s="20"/>
      <c r="AG646" s="20"/>
      <c r="AH646" s="20"/>
      <c r="AI646" s="20"/>
      <c r="AJ646" s="20"/>
      <c r="AK646" s="20"/>
    </row>
    <row r="647" ht="16.5" customHeight="1">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c r="AA647" s="20"/>
      <c r="AB647" s="20"/>
      <c r="AC647" s="20"/>
      <c r="AE647" s="20"/>
      <c r="AF647" s="20"/>
      <c r="AG647" s="20"/>
      <c r="AH647" s="20"/>
      <c r="AI647" s="20"/>
      <c r="AJ647" s="20"/>
      <c r="AK647" s="20"/>
    </row>
    <row r="648" ht="16.5" customHeight="1">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c r="AA648" s="20"/>
      <c r="AB648" s="20"/>
      <c r="AC648" s="20"/>
      <c r="AE648" s="20"/>
      <c r="AF648" s="20"/>
      <c r="AG648" s="20"/>
      <c r="AH648" s="20"/>
      <c r="AI648" s="20"/>
      <c r="AJ648" s="20"/>
      <c r="AK648" s="20"/>
    </row>
    <row r="649" ht="16.5" customHeight="1">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c r="AA649" s="20"/>
      <c r="AB649" s="20"/>
      <c r="AC649" s="20"/>
      <c r="AE649" s="20"/>
      <c r="AF649" s="20"/>
      <c r="AG649" s="20"/>
      <c r="AH649" s="20"/>
      <c r="AI649" s="20"/>
      <c r="AJ649" s="20"/>
      <c r="AK649" s="20"/>
    </row>
    <row r="650" ht="16.5" customHeight="1">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c r="AA650" s="20"/>
      <c r="AB650" s="20"/>
      <c r="AC650" s="20"/>
      <c r="AE650" s="20"/>
      <c r="AF650" s="20"/>
      <c r="AG650" s="20"/>
      <c r="AH650" s="20"/>
      <c r="AI650" s="20"/>
      <c r="AJ650" s="20"/>
      <c r="AK650" s="20"/>
    </row>
    <row r="651" ht="16.5" customHeight="1">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c r="AA651" s="20"/>
      <c r="AB651" s="20"/>
      <c r="AC651" s="20"/>
      <c r="AE651" s="20"/>
      <c r="AF651" s="20"/>
      <c r="AG651" s="20"/>
      <c r="AH651" s="20"/>
      <c r="AI651" s="20"/>
      <c r="AJ651" s="20"/>
      <c r="AK651" s="20"/>
    </row>
    <row r="652" ht="16.5" customHeight="1">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c r="AA652" s="20"/>
      <c r="AB652" s="20"/>
      <c r="AC652" s="20"/>
      <c r="AE652" s="20"/>
      <c r="AF652" s="20"/>
      <c r="AG652" s="20"/>
      <c r="AH652" s="20"/>
      <c r="AI652" s="20"/>
      <c r="AJ652" s="20"/>
      <c r="AK652" s="20"/>
    </row>
    <row r="653" ht="16.5" customHeight="1">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c r="AA653" s="20"/>
      <c r="AB653" s="20"/>
      <c r="AC653" s="20"/>
      <c r="AE653" s="20"/>
      <c r="AF653" s="20"/>
      <c r="AG653" s="20"/>
      <c r="AH653" s="20"/>
      <c r="AI653" s="20"/>
      <c r="AJ653" s="20"/>
      <c r="AK653" s="20"/>
    </row>
    <row r="654" ht="16.5" customHeight="1">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c r="AA654" s="20"/>
      <c r="AB654" s="20"/>
      <c r="AC654" s="20"/>
      <c r="AE654" s="20"/>
      <c r="AF654" s="20"/>
      <c r="AG654" s="20"/>
      <c r="AH654" s="20"/>
      <c r="AI654" s="20"/>
      <c r="AJ654" s="20"/>
      <c r="AK654" s="20"/>
    </row>
    <row r="655" ht="16.5" customHeight="1">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c r="AA655" s="20"/>
      <c r="AB655" s="20"/>
      <c r="AC655" s="20"/>
      <c r="AE655" s="20"/>
      <c r="AF655" s="20"/>
      <c r="AG655" s="20"/>
      <c r="AH655" s="20"/>
      <c r="AI655" s="20"/>
      <c r="AJ655" s="20"/>
      <c r="AK655" s="20"/>
    </row>
    <row r="656" ht="16.5" customHeight="1">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c r="AA656" s="20"/>
      <c r="AB656" s="20"/>
      <c r="AC656" s="20"/>
      <c r="AE656" s="20"/>
      <c r="AF656" s="20"/>
      <c r="AG656" s="20"/>
      <c r="AH656" s="20"/>
      <c r="AI656" s="20"/>
      <c r="AJ656" s="20"/>
      <c r="AK656" s="20"/>
    </row>
    <row r="657" ht="16.5" customHeight="1">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c r="AA657" s="20"/>
      <c r="AB657" s="20"/>
      <c r="AC657" s="20"/>
      <c r="AE657" s="20"/>
      <c r="AF657" s="20"/>
      <c r="AG657" s="20"/>
      <c r="AH657" s="20"/>
      <c r="AI657" s="20"/>
      <c r="AJ657" s="20"/>
      <c r="AK657" s="20"/>
    </row>
    <row r="658" ht="16.5" customHeight="1">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c r="AA658" s="20"/>
      <c r="AB658" s="20"/>
      <c r="AC658" s="20"/>
      <c r="AE658" s="20"/>
      <c r="AF658" s="20"/>
      <c r="AG658" s="20"/>
      <c r="AH658" s="20"/>
      <c r="AI658" s="20"/>
      <c r="AJ658" s="20"/>
      <c r="AK658" s="20"/>
    </row>
    <row r="659" ht="16.5" customHeight="1">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c r="AA659" s="20"/>
      <c r="AB659" s="20"/>
      <c r="AC659" s="20"/>
      <c r="AE659" s="20"/>
      <c r="AF659" s="20"/>
      <c r="AG659" s="20"/>
      <c r="AH659" s="20"/>
      <c r="AI659" s="20"/>
      <c r="AJ659" s="20"/>
      <c r="AK659" s="20"/>
    </row>
    <row r="660" ht="16.5" customHeight="1">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c r="AA660" s="20"/>
      <c r="AB660" s="20"/>
      <c r="AC660" s="20"/>
      <c r="AE660" s="20"/>
      <c r="AF660" s="20"/>
      <c r="AG660" s="20"/>
      <c r="AH660" s="20"/>
      <c r="AI660" s="20"/>
      <c r="AJ660" s="20"/>
      <c r="AK660" s="20"/>
    </row>
    <row r="661" ht="16.5" customHeight="1">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c r="AA661" s="20"/>
      <c r="AB661" s="20"/>
      <c r="AC661" s="20"/>
      <c r="AE661" s="20"/>
      <c r="AF661" s="20"/>
      <c r="AG661" s="20"/>
      <c r="AH661" s="20"/>
      <c r="AI661" s="20"/>
      <c r="AJ661" s="20"/>
      <c r="AK661" s="20"/>
    </row>
    <row r="662" ht="16.5" customHeight="1">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c r="AA662" s="20"/>
      <c r="AB662" s="20"/>
      <c r="AC662" s="20"/>
      <c r="AE662" s="20"/>
      <c r="AF662" s="20"/>
      <c r="AG662" s="20"/>
      <c r="AH662" s="20"/>
      <c r="AI662" s="20"/>
      <c r="AJ662" s="20"/>
      <c r="AK662" s="20"/>
    </row>
    <row r="663" ht="16.5" customHeight="1">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c r="AA663" s="20"/>
      <c r="AB663" s="20"/>
      <c r="AC663" s="20"/>
      <c r="AE663" s="20"/>
      <c r="AF663" s="20"/>
      <c r="AG663" s="20"/>
      <c r="AH663" s="20"/>
      <c r="AI663" s="20"/>
      <c r="AJ663" s="20"/>
      <c r="AK663" s="20"/>
    </row>
    <row r="664" ht="16.5" customHeight="1">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c r="AA664" s="20"/>
      <c r="AB664" s="20"/>
      <c r="AC664" s="20"/>
      <c r="AE664" s="20"/>
      <c r="AF664" s="20"/>
      <c r="AG664" s="20"/>
      <c r="AH664" s="20"/>
      <c r="AI664" s="20"/>
      <c r="AJ664" s="20"/>
      <c r="AK664" s="20"/>
    </row>
    <row r="665" ht="16.5" customHeight="1">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c r="AA665" s="20"/>
      <c r="AB665" s="20"/>
      <c r="AC665" s="20"/>
      <c r="AE665" s="20"/>
      <c r="AF665" s="20"/>
      <c r="AG665" s="20"/>
      <c r="AH665" s="20"/>
      <c r="AI665" s="20"/>
      <c r="AJ665" s="20"/>
      <c r="AK665" s="20"/>
    </row>
    <row r="666" ht="16.5" customHeight="1">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c r="AA666" s="20"/>
      <c r="AB666" s="20"/>
      <c r="AC666" s="20"/>
      <c r="AE666" s="20"/>
      <c r="AF666" s="20"/>
      <c r="AG666" s="20"/>
      <c r="AH666" s="20"/>
      <c r="AI666" s="20"/>
      <c r="AJ666" s="20"/>
      <c r="AK666" s="20"/>
    </row>
    <row r="667" ht="16.5" customHeight="1">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c r="AA667" s="20"/>
      <c r="AB667" s="20"/>
      <c r="AC667" s="20"/>
      <c r="AE667" s="20"/>
      <c r="AF667" s="20"/>
      <c r="AG667" s="20"/>
      <c r="AH667" s="20"/>
      <c r="AI667" s="20"/>
      <c r="AJ667" s="20"/>
      <c r="AK667" s="20"/>
    </row>
    <row r="668" ht="16.5" customHeight="1">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c r="AA668" s="20"/>
      <c r="AB668" s="20"/>
      <c r="AC668" s="20"/>
      <c r="AE668" s="20"/>
      <c r="AF668" s="20"/>
      <c r="AG668" s="20"/>
      <c r="AH668" s="20"/>
      <c r="AI668" s="20"/>
      <c r="AJ668" s="20"/>
      <c r="AK668" s="20"/>
    </row>
    <row r="669" ht="16.5" customHeight="1">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c r="AA669" s="20"/>
      <c r="AB669" s="20"/>
      <c r="AC669" s="20"/>
      <c r="AE669" s="20"/>
      <c r="AF669" s="20"/>
      <c r="AG669" s="20"/>
      <c r="AH669" s="20"/>
      <c r="AI669" s="20"/>
      <c r="AJ669" s="20"/>
      <c r="AK669" s="20"/>
    </row>
    <row r="670" ht="16.5" customHeight="1">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c r="AA670" s="20"/>
      <c r="AB670" s="20"/>
      <c r="AC670" s="20"/>
      <c r="AE670" s="20"/>
      <c r="AF670" s="20"/>
      <c r="AG670" s="20"/>
      <c r="AH670" s="20"/>
      <c r="AI670" s="20"/>
      <c r="AJ670" s="20"/>
      <c r="AK670" s="20"/>
    </row>
    <row r="671" ht="16.5" customHeight="1">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c r="AA671" s="20"/>
      <c r="AB671" s="20"/>
      <c r="AC671" s="20"/>
      <c r="AE671" s="20"/>
      <c r="AF671" s="20"/>
      <c r="AG671" s="20"/>
      <c r="AH671" s="20"/>
      <c r="AI671" s="20"/>
      <c r="AJ671" s="20"/>
      <c r="AK671" s="20"/>
    </row>
    <row r="672" ht="16.5" customHeight="1">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c r="AA672" s="20"/>
      <c r="AB672" s="20"/>
      <c r="AC672" s="20"/>
      <c r="AE672" s="20"/>
      <c r="AF672" s="20"/>
      <c r="AG672" s="20"/>
      <c r="AH672" s="20"/>
      <c r="AI672" s="20"/>
      <c r="AJ672" s="20"/>
      <c r="AK672" s="20"/>
    </row>
    <row r="673" ht="16.5" customHeight="1">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c r="AA673" s="20"/>
      <c r="AB673" s="20"/>
      <c r="AC673" s="20"/>
      <c r="AE673" s="20"/>
      <c r="AF673" s="20"/>
      <c r="AG673" s="20"/>
      <c r="AH673" s="20"/>
      <c r="AI673" s="20"/>
      <c r="AJ673" s="20"/>
      <c r="AK673" s="20"/>
    </row>
    <row r="674" ht="16.5" customHeight="1">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c r="AA674" s="20"/>
      <c r="AB674" s="20"/>
      <c r="AC674" s="20"/>
      <c r="AE674" s="20"/>
      <c r="AF674" s="20"/>
      <c r="AG674" s="20"/>
      <c r="AH674" s="20"/>
      <c r="AI674" s="20"/>
      <c r="AJ674" s="20"/>
      <c r="AK674" s="20"/>
    </row>
    <row r="675" ht="16.5" customHeight="1">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c r="AA675" s="20"/>
      <c r="AB675" s="20"/>
      <c r="AC675" s="20"/>
      <c r="AE675" s="20"/>
      <c r="AF675" s="20"/>
      <c r="AG675" s="20"/>
      <c r="AH675" s="20"/>
      <c r="AI675" s="20"/>
      <c r="AJ675" s="20"/>
      <c r="AK675" s="20"/>
    </row>
    <row r="676" ht="16.5" customHeight="1">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c r="AA676" s="20"/>
      <c r="AB676" s="20"/>
      <c r="AC676" s="20"/>
      <c r="AE676" s="20"/>
      <c r="AF676" s="20"/>
      <c r="AG676" s="20"/>
      <c r="AH676" s="20"/>
      <c r="AI676" s="20"/>
      <c r="AJ676" s="20"/>
      <c r="AK676" s="20"/>
    </row>
    <row r="677" ht="16.5" customHeight="1">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c r="AA677" s="20"/>
      <c r="AB677" s="20"/>
      <c r="AC677" s="20"/>
      <c r="AE677" s="20"/>
      <c r="AF677" s="20"/>
      <c r="AG677" s="20"/>
      <c r="AH677" s="20"/>
      <c r="AI677" s="20"/>
      <c r="AJ677" s="20"/>
      <c r="AK677" s="20"/>
    </row>
    <row r="678" ht="16.5" customHeight="1">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c r="AA678" s="20"/>
      <c r="AB678" s="20"/>
      <c r="AC678" s="20"/>
      <c r="AE678" s="20"/>
      <c r="AF678" s="20"/>
      <c r="AG678" s="20"/>
      <c r="AH678" s="20"/>
      <c r="AI678" s="20"/>
      <c r="AJ678" s="20"/>
      <c r="AK678" s="20"/>
    </row>
    <row r="679" ht="16.5" customHeight="1">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c r="AA679" s="20"/>
      <c r="AB679" s="20"/>
      <c r="AC679" s="20"/>
      <c r="AE679" s="20"/>
      <c r="AF679" s="20"/>
      <c r="AG679" s="20"/>
      <c r="AH679" s="20"/>
      <c r="AI679" s="20"/>
      <c r="AJ679" s="20"/>
      <c r="AK679" s="20"/>
    </row>
    <row r="680" ht="16.5" customHeight="1">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c r="AA680" s="20"/>
      <c r="AB680" s="20"/>
      <c r="AC680" s="20"/>
      <c r="AE680" s="20"/>
      <c r="AF680" s="20"/>
      <c r="AG680" s="20"/>
      <c r="AH680" s="20"/>
      <c r="AI680" s="20"/>
      <c r="AJ680" s="20"/>
      <c r="AK680" s="20"/>
    </row>
    <row r="681" ht="16.5" customHeight="1">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c r="AA681" s="20"/>
      <c r="AB681" s="20"/>
      <c r="AC681" s="20"/>
      <c r="AE681" s="20"/>
      <c r="AF681" s="20"/>
      <c r="AG681" s="20"/>
      <c r="AH681" s="20"/>
      <c r="AI681" s="20"/>
      <c r="AJ681" s="20"/>
      <c r="AK681" s="20"/>
    </row>
    <row r="682" ht="16.5" customHeight="1">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c r="AA682" s="20"/>
      <c r="AB682" s="20"/>
      <c r="AC682" s="20"/>
      <c r="AE682" s="20"/>
      <c r="AF682" s="20"/>
      <c r="AG682" s="20"/>
      <c r="AH682" s="20"/>
      <c r="AI682" s="20"/>
      <c r="AJ682" s="20"/>
      <c r="AK682" s="20"/>
    </row>
    <row r="683" ht="16.5" customHeight="1">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c r="AA683" s="20"/>
      <c r="AB683" s="20"/>
      <c r="AC683" s="20"/>
      <c r="AE683" s="20"/>
      <c r="AF683" s="20"/>
      <c r="AG683" s="20"/>
      <c r="AH683" s="20"/>
      <c r="AI683" s="20"/>
      <c r="AJ683" s="20"/>
      <c r="AK683" s="20"/>
    </row>
    <row r="684" ht="16.5" customHeight="1">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c r="AA684" s="20"/>
      <c r="AB684" s="20"/>
      <c r="AC684" s="20"/>
      <c r="AE684" s="20"/>
      <c r="AF684" s="20"/>
      <c r="AG684" s="20"/>
      <c r="AH684" s="20"/>
      <c r="AI684" s="20"/>
      <c r="AJ684" s="20"/>
      <c r="AK684" s="20"/>
    </row>
    <row r="685" ht="16.5" customHeight="1">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c r="AA685" s="20"/>
      <c r="AB685" s="20"/>
      <c r="AC685" s="20"/>
      <c r="AE685" s="20"/>
      <c r="AF685" s="20"/>
      <c r="AG685" s="20"/>
      <c r="AH685" s="20"/>
      <c r="AI685" s="20"/>
      <c r="AJ685" s="20"/>
      <c r="AK685" s="20"/>
    </row>
    <row r="686" ht="16.5" customHeight="1">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c r="AA686" s="20"/>
      <c r="AB686" s="20"/>
      <c r="AC686" s="20"/>
      <c r="AE686" s="20"/>
      <c r="AF686" s="20"/>
      <c r="AG686" s="20"/>
      <c r="AH686" s="20"/>
      <c r="AI686" s="20"/>
      <c r="AJ686" s="20"/>
      <c r="AK686" s="20"/>
    </row>
    <row r="687" ht="16.5" customHeight="1">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c r="AA687" s="20"/>
      <c r="AB687" s="20"/>
      <c r="AC687" s="20"/>
      <c r="AE687" s="20"/>
      <c r="AF687" s="20"/>
      <c r="AG687" s="20"/>
      <c r="AH687" s="20"/>
      <c r="AI687" s="20"/>
      <c r="AJ687" s="20"/>
      <c r="AK687" s="20"/>
    </row>
    <row r="688" ht="16.5" customHeight="1">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c r="AA688" s="20"/>
      <c r="AB688" s="20"/>
      <c r="AC688" s="20"/>
      <c r="AE688" s="20"/>
      <c r="AF688" s="20"/>
      <c r="AG688" s="20"/>
      <c r="AH688" s="20"/>
      <c r="AI688" s="20"/>
      <c r="AJ688" s="20"/>
      <c r="AK688" s="20"/>
    </row>
    <row r="689" ht="16.5" customHeight="1">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c r="AA689" s="20"/>
      <c r="AB689" s="20"/>
      <c r="AC689" s="20"/>
      <c r="AE689" s="20"/>
      <c r="AF689" s="20"/>
      <c r="AG689" s="20"/>
      <c r="AH689" s="20"/>
      <c r="AI689" s="20"/>
      <c r="AJ689" s="20"/>
      <c r="AK689" s="20"/>
    </row>
    <row r="690" ht="16.5" customHeight="1">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c r="AA690" s="20"/>
      <c r="AB690" s="20"/>
      <c r="AC690" s="20"/>
      <c r="AE690" s="20"/>
      <c r="AF690" s="20"/>
      <c r="AG690" s="20"/>
      <c r="AH690" s="20"/>
      <c r="AI690" s="20"/>
      <c r="AJ690" s="20"/>
      <c r="AK690" s="20"/>
    </row>
    <row r="691" ht="16.5" customHeight="1">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c r="AA691" s="20"/>
      <c r="AB691" s="20"/>
      <c r="AC691" s="20"/>
      <c r="AE691" s="20"/>
      <c r="AF691" s="20"/>
      <c r="AG691" s="20"/>
      <c r="AH691" s="20"/>
      <c r="AI691" s="20"/>
      <c r="AJ691" s="20"/>
      <c r="AK691" s="20"/>
    </row>
    <row r="692" ht="16.5" customHeight="1">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c r="AA692" s="20"/>
      <c r="AB692" s="20"/>
      <c r="AC692" s="20"/>
      <c r="AE692" s="20"/>
      <c r="AF692" s="20"/>
      <c r="AG692" s="20"/>
      <c r="AH692" s="20"/>
      <c r="AI692" s="20"/>
      <c r="AJ692" s="20"/>
      <c r="AK692" s="20"/>
    </row>
    <row r="693" ht="16.5" customHeight="1">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c r="AA693" s="20"/>
      <c r="AB693" s="20"/>
      <c r="AC693" s="20"/>
      <c r="AE693" s="20"/>
      <c r="AF693" s="20"/>
      <c r="AG693" s="20"/>
      <c r="AH693" s="20"/>
      <c r="AI693" s="20"/>
      <c r="AJ693" s="20"/>
      <c r="AK693" s="20"/>
    </row>
    <row r="694" ht="16.5" customHeight="1">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c r="AA694" s="20"/>
      <c r="AB694" s="20"/>
      <c r="AC694" s="20"/>
      <c r="AE694" s="20"/>
      <c r="AF694" s="20"/>
      <c r="AG694" s="20"/>
      <c r="AH694" s="20"/>
      <c r="AI694" s="20"/>
      <c r="AJ694" s="20"/>
      <c r="AK694" s="20"/>
    </row>
    <row r="695" ht="16.5" customHeight="1">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c r="AA695" s="20"/>
      <c r="AB695" s="20"/>
      <c r="AC695" s="20"/>
      <c r="AE695" s="20"/>
      <c r="AF695" s="20"/>
      <c r="AG695" s="20"/>
      <c r="AH695" s="20"/>
      <c r="AI695" s="20"/>
      <c r="AJ695" s="20"/>
      <c r="AK695" s="20"/>
    </row>
    <row r="696" ht="16.5" customHeight="1">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c r="AA696" s="20"/>
      <c r="AB696" s="20"/>
      <c r="AC696" s="20"/>
      <c r="AE696" s="20"/>
      <c r="AF696" s="20"/>
      <c r="AG696" s="20"/>
      <c r="AH696" s="20"/>
      <c r="AI696" s="20"/>
      <c r="AJ696" s="20"/>
      <c r="AK696" s="20"/>
    </row>
    <row r="697" ht="16.5" customHeight="1">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c r="AA697" s="20"/>
      <c r="AB697" s="20"/>
      <c r="AC697" s="20"/>
      <c r="AE697" s="20"/>
      <c r="AF697" s="20"/>
      <c r="AG697" s="20"/>
      <c r="AH697" s="20"/>
      <c r="AI697" s="20"/>
      <c r="AJ697" s="20"/>
      <c r="AK697" s="20"/>
    </row>
    <row r="698" ht="16.5" customHeight="1">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c r="AA698" s="20"/>
      <c r="AB698" s="20"/>
      <c r="AC698" s="20"/>
      <c r="AE698" s="20"/>
      <c r="AF698" s="20"/>
      <c r="AG698" s="20"/>
      <c r="AH698" s="20"/>
      <c r="AI698" s="20"/>
      <c r="AJ698" s="20"/>
      <c r="AK698" s="20"/>
    </row>
    <row r="699" ht="16.5" customHeight="1">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c r="AA699" s="20"/>
      <c r="AB699" s="20"/>
      <c r="AC699" s="20"/>
      <c r="AE699" s="20"/>
      <c r="AF699" s="20"/>
      <c r="AG699" s="20"/>
      <c r="AH699" s="20"/>
      <c r="AI699" s="20"/>
      <c r="AJ699" s="20"/>
      <c r="AK699" s="20"/>
    </row>
    <row r="700" ht="16.5" customHeight="1">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c r="AA700" s="20"/>
      <c r="AB700" s="20"/>
      <c r="AC700" s="20"/>
      <c r="AE700" s="20"/>
      <c r="AF700" s="20"/>
      <c r="AG700" s="20"/>
      <c r="AH700" s="20"/>
      <c r="AI700" s="20"/>
      <c r="AJ700" s="20"/>
      <c r="AK700" s="20"/>
    </row>
    <row r="701" ht="16.5" customHeight="1">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c r="AA701" s="20"/>
      <c r="AB701" s="20"/>
      <c r="AC701" s="20"/>
      <c r="AE701" s="20"/>
      <c r="AF701" s="20"/>
      <c r="AG701" s="20"/>
      <c r="AH701" s="20"/>
      <c r="AI701" s="20"/>
      <c r="AJ701" s="20"/>
      <c r="AK701" s="20"/>
    </row>
    <row r="702" ht="16.5" customHeight="1">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c r="AA702" s="20"/>
      <c r="AB702" s="20"/>
      <c r="AC702" s="20"/>
      <c r="AE702" s="20"/>
      <c r="AF702" s="20"/>
      <c r="AG702" s="20"/>
      <c r="AH702" s="20"/>
      <c r="AI702" s="20"/>
      <c r="AJ702" s="20"/>
      <c r="AK702" s="20"/>
    </row>
    <row r="703" ht="16.5" customHeight="1">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c r="AA703" s="20"/>
      <c r="AB703" s="20"/>
      <c r="AC703" s="20"/>
      <c r="AE703" s="20"/>
      <c r="AF703" s="20"/>
      <c r="AG703" s="20"/>
      <c r="AH703" s="20"/>
      <c r="AI703" s="20"/>
      <c r="AJ703" s="20"/>
      <c r="AK703" s="20"/>
    </row>
    <row r="704" ht="16.5" customHeight="1">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c r="AA704" s="20"/>
      <c r="AB704" s="20"/>
      <c r="AC704" s="20"/>
      <c r="AE704" s="20"/>
      <c r="AF704" s="20"/>
      <c r="AG704" s="20"/>
      <c r="AH704" s="20"/>
      <c r="AI704" s="20"/>
      <c r="AJ704" s="20"/>
      <c r="AK704" s="20"/>
    </row>
    <row r="705" ht="16.5" customHeight="1">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c r="AA705" s="20"/>
      <c r="AB705" s="20"/>
      <c r="AC705" s="20"/>
      <c r="AE705" s="20"/>
      <c r="AF705" s="20"/>
      <c r="AG705" s="20"/>
      <c r="AH705" s="20"/>
      <c r="AI705" s="20"/>
      <c r="AJ705" s="20"/>
      <c r="AK705" s="20"/>
    </row>
    <row r="706" ht="16.5" customHeight="1">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c r="AA706" s="20"/>
      <c r="AB706" s="20"/>
      <c r="AC706" s="20"/>
      <c r="AE706" s="20"/>
      <c r="AF706" s="20"/>
      <c r="AG706" s="20"/>
      <c r="AH706" s="20"/>
      <c r="AI706" s="20"/>
      <c r="AJ706" s="20"/>
      <c r="AK706" s="20"/>
    </row>
    <row r="707" ht="16.5" customHeight="1">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c r="AA707" s="20"/>
      <c r="AB707" s="20"/>
      <c r="AC707" s="20"/>
      <c r="AE707" s="20"/>
      <c r="AF707" s="20"/>
      <c r="AG707" s="20"/>
      <c r="AH707" s="20"/>
      <c r="AI707" s="20"/>
      <c r="AJ707" s="20"/>
      <c r="AK707" s="20"/>
    </row>
    <row r="708" ht="16.5" customHeight="1">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c r="AA708" s="20"/>
      <c r="AB708" s="20"/>
      <c r="AC708" s="20"/>
      <c r="AE708" s="20"/>
      <c r="AF708" s="20"/>
      <c r="AG708" s="20"/>
      <c r="AH708" s="20"/>
      <c r="AI708" s="20"/>
      <c r="AJ708" s="20"/>
      <c r="AK708" s="20"/>
    </row>
    <row r="709" ht="16.5" customHeight="1">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c r="AA709" s="20"/>
      <c r="AB709" s="20"/>
      <c r="AC709" s="20"/>
      <c r="AE709" s="20"/>
      <c r="AF709" s="20"/>
      <c r="AG709" s="20"/>
      <c r="AH709" s="20"/>
      <c r="AI709" s="20"/>
      <c r="AJ709" s="20"/>
      <c r="AK709" s="20"/>
    </row>
    <row r="710" ht="16.5" customHeight="1">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c r="AA710" s="20"/>
      <c r="AB710" s="20"/>
      <c r="AC710" s="20"/>
      <c r="AE710" s="20"/>
      <c r="AF710" s="20"/>
      <c r="AG710" s="20"/>
      <c r="AH710" s="20"/>
      <c r="AI710" s="20"/>
      <c r="AJ710" s="20"/>
      <c r="AK710" s="20"/>
    </row>
    <row r="711" ht="16.5" customHeight="1">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c r="AA711" s="20"/>
      <c r="AB711" s="20"/>
      <c r="AC711" s="20"/>
      <c r="AE711" s="20"/>
      <c r="AF711" s="20"/>
      <c r="AG711" s="20"/>
      <c r="AH711" s="20"/>
      <c r="AI711" s="20"/>
      <c r="AJ711" s="20"/>
      <c r="AK711" s="20"/>
    </row>
    <row r="712" ht="16.5" customHeight="1">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c r="AA712" s="20"/>
      <c r="AB712" s="20"/>
      <c r="AC712" s="20"/>
      <c r="AE712" s="20"/>
      <c r="AF712" s="20"/>
      <c r="AG712" s="20"/>
      <c r="AH712" s="20"/>
      <c r="AI712" s="20"/>
      <c r="AJ712" s="20"/>
      <c r="AK712" s="20"/>
    </row>
    <row r="713" ht="16.5" customHeight="1">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c r="AA713" s="20"/>
      <c r="AB713" s="20"/>
      <c r="AC713" s="20"/>
      <c r="AE713" s="20"/>
      <c r="AF713" s="20"/>
      <c r="AG713" s="20"/>
      <c r="AH713" s="20"/>
      <c r="AI713" s="20"/>
      <c r="AJ713" s="20"/>
      <c r="AK713" s="20"/>
    </row>
    <row r="714" ht="16.5" customHeight="1">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c r="AA714" s="20"/>
      <c r="AB714" s="20"/>
      <c r="AC714" s="20"/>
      <c r="AE714" s="20"/>
      <c r="AF714" s="20"/>
      <c r="AG714" s="20"/>
      <c r="AH714" s="20"/>
      <c r="AI714" s="20"/>
      <c r="AJ714" s="20"/>
      <c r="AK714" s="20"/>
    </row>
    <row r="715" ht="16.5" customHeight="1">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c r="AA715" s="20"/>
      <c r="AB715" s="20"/>
      <c r="AC715" s="20"/>
      <c r="AE715" s="20"/>
      <c r="AF715" s="20"/>
      <c r="AG715" s="20"/>
      <c r="AH715" s="20"/>
      <c r="AI715" s="20"/>
      <c r="AJ715" s="20"/>
      <c r="AK715" s="20"/>
    </row>
    <row r="716" ht="16.5" customHeight="1">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c r="AA716" s="20"/>
      <c r="AB716" s="20"/>
      <c r="AC716" s="20"/>
      <c r="AE716" s="20"/>
      <c r="AF716" s="20"/>
      <c r="AG716" s="20"/>
      <c r="AH716" s="20"/>
      <c r="AI716" s="20"/>
      <c r="AJ716" s="20"/>
      <c r="AK716" s="20"/>
    </row>
    <row r="717" ht="16.5" customHeight="1">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c r="AA717" s="20"/>
      <c r="AB717" s="20"/>
      <c r="AC717" s="20"/>
      <c r="AE717" s="20"/>
      <c r="AF717" s="20"/>
      <c r="AG717" s="20"/>
      <c r="AH717" s="20"/>
      <c r="AI717" s="20"/>
      <c r="AJ717" s="20"/>
      <c r="AK717" s="20"/>
    </row>
    <row r="718" ht="16.5" customHeight="1">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c r="AA718" s="20"/>
      <c r="AB718" s="20"/>
      <c r="AC718" s="20"/>
      <c r="AE718" s="20"/>
      <c r="AF718" s="20"/>
      <c r="AG718" s="20"/>
      <c r="AH718" s="20"/>
      <c r="AI718" s="20"/>
      <c r="AJ718" s="20"/>
      <c r="AK718" s="20"/>
    </row>
    <row r="719" ht="16.5" customHeight="1">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c r="AA719" s="20"/>
      <c r="AB719" s="20"/>
      <c r="AC719" s="20"/>
      <c r="AE719" s="20"/>
      <c r="AF719" s="20"/>
      <c r="AG719" s="20"/>
      <c r="AH719" s="20"/>
      <c r="AI719" s="20"/>
      <c r="AJ719" s="20"/>
      <c r="AK719" s="20"/>
    </row>
    <row r="720" ht="16.5" customHeight="1">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c r="AA720" s="20"/>
      <c r="AB720" s="20"/>
      <c r="AC720" s="20"/>
      <c r="AE720" s="20"/>
      <c r="AF720" s="20"/>
      <c r="AG720" s="20"/>
      <c r="AH720" s="20"/>
      <c r="AI720" s="20"/>
      <c r="AJ720" s="20"/>
      <c r="AK720" s="20"/>
    </row>
    <row r="721" ht="16.5" customHeight="1">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c r="AA721" s="20"/>
      <c r="AB721" s="20"/>
      <c r="AC721" s="20"/>
      <c r="AE721" s="20"/>
      <c r="AF721" s="20"/>
      <c r="AG721" s="20"/>
      <c r="AH721" s="20"/>
      <c r="AI721" s="20"/>
      <c r="AJ721" s="20"/>
      <c r="AK721" s="20"/>
    </row>
    <row r="722" ht="16.5" customHeight="1">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c r="AA722" s="20"/>
      <c r="AB722" s="20"/>
      <c r="AC722" s="20"/>
      <c r="AE722" s="20"/>
      <c r="AF722" s="20"/>
      <c r="AG722" s="20"/>
      <c r="AH722" s="20"/>
      <c r="AI722" s="20"/>
      <c r="AJ722" s="20"/>
      <c r="AK722" s="20"/>
    </row>
    <row r="723" ht="16.5" customHeight="1">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c r="AA723" s="20"/>
      <c r="AB723" s="20"/>
      <c r="AC723" s="20"/>
      <c r="AE723" s="20"/>
      <c r="AF723" s="20"/>
      <c r="AG723" s="20"/>
      <c r="AH723" s="20"/>
      <c r="AI723" s="20"/>
      <c r="AJ723" s="20"/>
      <c r="AK723" s="20"/>
    </row>
    <row r="724" ht="16.5" customHeight="1">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c r="AA724" s="20"/>
      <c r="AB724" s="20"/>
      <c r="AC724" s="20"/>
      <c r="AE724" s="20"/>
      <c r="AF724" s="20"/>
      <c r="AG724" s="20"/>
      <c r="AH724" s="20"/>
      <c r="AI724" s="20"/>
      <c r="AJ724" s="20"/>
      <c r="AK724" s="20"/>
    </row>
    <row r="725" ht="16.5" customHeight="1">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c r="AA725" s="20"/>
      <c r="AB725" s="20"/>
      <c r="AC725" s="20"/>
      <c r="AE725" s="20"/>
      <c r="AF725" s="20"/>
      <c r="AG725" s="20"/>
      <c r="AH725" s="20"/>
      <c r="AI725" s="20"/>
      <c r="AJ725" s="20"/>
      <c r="AK725" s="20"/>
    </row>
    <row r="726" ht="16.5" customHeight="1">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c r="AA726" s="20"/>
      <c r="AB726" s="20"/>
      <c r="AC726" s="20"/>
      <c r="AE726" s="20"/>
      <c r="AF726" s="20"/>
      <c r="AG726" s="20"/>
      <c r="AH726" s="20"/>
      <c r="AI726" s="20"/>
      <c r="AJ726" s="20"/>
      <c r="AK726" s="20"/>
    </row>
    <row r="727" ht="16.5" customHeight="1">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c r="AA727" s="20"/>
      <c r="AB727" s="20"/>
      <c r="AC727" s="20"/>
      <c r="AE727" s="20"/>
      <c r="AF727" s="20"/>
      <c r="AG727" s="20"/>
      <c r="AH727" s="20"/>
      <c r="AI727" s="20"/>
      <c r="AJ727" s="20"/>
      <c r="AK727" s="20"/>
    </row>
    <row r="728" ht="16.5" customHeight="1">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c r="AA728" s="20"/>
      <c r="AB728" s="20"/>
      <c r="AC728" s="20"/>
      <c r="AE728" s="20"/>
      <c r="AF728" s="20"/>
      <c r="AG728" s="20"/>
      <c r="AH728" s="20"/>
      <c r="AI728" s="20"/>
      <c r="AJ728" s="20"/>
      <c r="AK728" s="20"/>
    </row>
    <row r="729" ht="16.5" customHeight="1">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c r="AA729" s="20"/>
      <c r="AB729" s="20"/>
      <c r="AC729" s="20"/>
      <c r="AE729" s="20"/>
      <c r="AF729" s="20"/>
      <c r="AG729" s="20"/>
      <c r="AH729" s="20"/>
      <c r="AI729" s="20"/>
      <c r="AJ729" s="20"/>
      <c r="AK729" s="20"/>
    </row>
    <row r="730" ht="16.5" customHeight="1">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c r="AA730" s="20"/>
      <c r="AB730" s="20"/>
      <c r="AC730" s="20"/>
      <c r="AE730" s="20"/>
      <c r="AF730" s="20"/>
      <c r="AG730" s="20"/>
      <c r="AH730" s="20"/>
      <c r="AI730" s="20"/>
      <c r="AJ730" s="20"/>
      <c r="AK730" s="20"/>
    </row>
    <row r="731" ht="16.5" customHeight="1">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c r="AA731" s="20"/>
      <c r="AB731" s="20"/>
      <c r="AC731" s="20"/>
      <c r="AE731" s="20"/>
      <c r="AF731" s="20"/>
      <c r="AG731" s="20"/>
      <c r="AH731" s="20"/>
      <c r="AI731" s="20"/>
      <c r="AJ731" s="20"/>
      <c r="AK731" s="20"/>
    </row>
    <row r="732" ht="16.5" customHeight="1">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c r="AA732" s="20"/>
      <c r="AB732" s="20"/>
      <c r="AC732" s="20"/>
      <c r="AE732" s="20"/>
      <c r="AF732" s="20"/>
      <c r="AG732" s="20"/>
      <c r="AH732" s="20"/>
      <c r="AI732" s="20"/>
      <c r="AJ732" s="20"/>
      <c r="AK732" s="20"/>
    </row>
    <row r="733" ht="16.5" customHeight="1">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c r="AA733" s="20"/>
      <c r="AB733" s="20"/>
      <c r="AC733" s="20"/>
      <c r="AE733" s="20"/>
      <c r="AF733" s="20"/>
      <c r="AG733" s="20"/>
      <c r="AH733" s="20"/>
      <c r="AI733" s="20"/>
      <c r="AJ733" s="20"/>
      <c r="AK733" s="20"/>
    </row>
    <row r="734" ht="16.5" customHeight="1">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c r="AA734" s="20"/>
      <c r="AB734" s="20"/>
      <c r="AC734" s="20"/>
      <c r="AE734" s="20"/>
      <c r="AF734" s="20"/>
      <c r="AG734" s="20"/>
      <c r="AH734" s="20"/>
      <c r="AI734" s="20"/>
      <c r="AJ734" s="20"/>
      <c r="AK734" s="20"/>
    </row>
    <row r="735" ht="16.5" customHeight="1">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c r="AA735" s="20"/>
      <c r="AB735" s="20"/>
      <c r="AC735" s="20"/>
      <c r="AE735" s="20"/>
      <c r="AF735" s="20"/>
      <c r="AG735" s="20"/>
      <c r="AH735" s="20"/>
      <c r="AI735" s="20"/>
      <c r="AJ735" s="20"/>
      <c r="AK735" s="20"/>
    </row>
    <row r="736" ht="16.5" customHeight="1">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c r="AA736" s="20"/>
      <c r="AB736" s="20"/>
      <c r="AC736" s="20"/>
      <c r="AE736" s="20"/>
      <c r="AF736" s="20"/>
      <c r="AG736" s="20"/>
      <c r="AH736" s="20"/>
      <c r="AI736" s="20"/>
      <c r="AJ736" s="20"/>
      <c r="AK736" s="20"/>
    </row>
    <row r="737" ht="16.5" customHeight="1">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c r="AA737" s="20"/>
      <c r="AB737" s="20"/>
      <c r="AC737" s="20"/>
      <c r="AE737" s="20"/>
      <c r="AF737" s="20"/>
      <c r="AG737" s="20"/>
      <c r="AH737" s="20"/>
      <c r="AI737" s="20"/>
      <c r="AJ737" s="20"/>
      <c r="AK737" s="20"/>
    </row>
    <row r="738" ht="16.5" customHeight="1">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c r="AA738" s="20"/>
      <c r="AB738" s="20"/>
      <c r="AC738" s="20"/>
      <c r="AE738" s="20"/>
      <c r="AF738" s="20"/>
      <c r="AG738" s="20"/>
      <c r="AH738" s="20"/>
      <c r="AI738" s="20"/>
      <c r="AJ738" s="20"/>
      <c r="AK738" s="20"/>
    </row>
    <row r="739" ht="16.5" customHeight="1">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c r="AA739" s="20"/>
      <c r="AB739" s="20"/>
      <c r="AC739" s="20"/>
      <c r="AE739" s="20"/>
      <c r="AF739" s="20"/>
      <c r="AG739" s="20"/>
      <c r="AH739" s="20"/>
      <c r="AI739" s="20"/>
      <c r="AJ739" s="20"/>
      <c r="AK739" s="20"/>
    </row>
    <row r="740" ht="16.5" customHeight="1">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c r="AA740" s="20"/>
      <c r="AB740" s="20"/>
      <c r="AC740" s="20"/>
      <c r="AE740" s="20"/>
      <c r="AF740" s="20"/>
      <c r="AG740" s="20"/>
      <c r="AH740" s="20"/>
      <c r="AI740" s="20"/>
      <c r="AJ740" s="20"/>
      <c r="AK740" s="20"/>
    </row>
    <row r="741" ht="16.5" customHeight="1">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c r="AA741" s="20"/>
      <c r="AB741" s="20"/>
      <c r="AC741" s="20"/>
      <c r="AE741" s="20"/>
      <c r="AF741" s="20"/>
      <c r="AG741" s="20"/>
      <c r="AH741" s="20"/>
      <c r="AI741" s="20"/>
      <c r="AJ741" s="20"/>
      <c r="AK741" s="20"/>
    </row>
    <row r="742" ht="16.5" customHeight="1">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c r="AA742" s="20"/>
      <c r="AB742" s="20"/>
      <c r="AC742" s="20"/>
      <c r="AE742" s="20"/>
      <c r="AF742" s="20"/>
      <c r="AG742" s="20"/>
      <c r="AH742" s="20"/>
      <c r="AI742" s="20"/>
      <c r="AJ742" s="20"/>
      <c r="AK742" s="20"/>
    </row>
    <row r="743" ht="16.5" customHeight="1">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c r="AA743" s="20"/>
      <c r="AB743" s="20"/>
      <c r="AC743" s="20"/>
      <c r="AE743" s="20"/>
      <c r="AF743" s="20"/>
      <c r="AG743" s="20"/>
      <c r="AH743" s="20"/>
      <c r="AI743" s="20"/>
      <c r="AJ743" s="20"/>
      <c r="AK743" s="20"/>
    </row>
    <row r="744" ht="16.5" customHeight="1">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c r="AA744" s="20"/>
      <c r="AB744" s="20"/>
      <c r="AC744" s="20"/>
      <c r="AE744" s="20"/>
      <c r="AF744" s="20"/>
      <c r="AG744" s="20"/>
      <c r="AH744" s="20"/>
      <c r="AI744" s="20"/>
      <c r="AJ744" s="20"/>
      <c r="AK744" s="20"/>
    </row>
    <row r="745" ht="16.5" customHeight="1">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c r="AA745" s="20"/>
      <c r="AB745" s="20"/>
      <c r="AC745" s="20"/>
      <c r="AE745" s="20"/>
      <c r="AF745" s="20"/>
      <c r="AG745" s="20"/>
      <c r="AH745" s="20"/>
      <c r="AI745" s="20"/>
      <c r="AJ745" s="20"/>
      <c r="AK745" s="20"/>
    </row>
    <row r="746" ht="16.5" customHeight="1">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c r="AA746" s="20"/>
      <c r="AB746" s="20"/>
      <c r="AC746" s="20"/>
      <c r="AE746" s="20"/>
      <c r="AF746" s="20"/>
      <c r="AG746" s="20"/>
      <c r="AH746" s="20"/>
      <c r="AI746" s="20"/>
      <c r="AJ746" s="20"/>
      <c r="AK746" s="20"/>
    </row>
    <row r="747" ht="16.5" customHeight="1">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c r="AA747" s="20"/>
      <c r="AB747" s="20"/>
      <c r="AC747" s="20"/>
      <c r="AE747" s="20"/>
      <c r="AF747" s="20"/>
      <c r="AG747" s="20"/>
      <c r="AH747" s="20"/>
      <c r="AI747" s="20"/>
      <c r="AJ747" s="20"/>
      <c r="AK747" s="20"/>
    </row>
    <row r="748" ht="16.5" customHeight="1">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c r="AA748" s="20"/>
      <c r="AB748" s="20"/>
      <c r="AC748" s="20"/>
      <c r="AE748" s="20"/>
      <c r="AF748" s="20"/>
      <c r="AG748" s="20"/>
      <c r="AH748" s="20"/>
      <c r="AI748" s="20"/>
      <c r="AJ748" s="20"/>
      <c r="AK748" s="20"/>
    </row>
    <row r="749" ht="16.5" customHeight="1">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c r="AA749" s="20"/>
      <c r="AB749" s="20"/>
      <c r="AC749" s="20"/>
      <c r="AE749" s="20"/>
      <c r="AF749" s="20"/>
      <c r="AG749" s="20"/>
      <c r="AH749" s="20"/>
      <c r="AI749" s="20"/>
      <c r="AJ749" s="20"/>
      <c r="AK749" s="20"/>
    </row>
    <row r="750" ht="16.5" customHeight="1">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c r="AA750" s="20"/>
      <c r="AB750" s="20"/>
      <c r="AC750" s="20"/>
      <c r="AE750" s="20"/>
      <c r="AF750" s="20"/>
      <c r="AG750" s="20"/>
      <c r="AH750" s="20"/>
      <c r="AI750" s="20"/>
      <c r="AJ750" s="20"/>
      <c r="AK750" s="20"/>
    </row>
    <row r="751" ht="16.5" customHeight="1">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c r="AA751" s="20"/>
      <c r="AB751" s="20"/>
      <c r="AC751" s="20"/>
      <c r="AE751" s="20"/>
      <c r="AF751" s="20"/>
      <c r="AG751" s="20"/>
      <c r="AH751" s="20"/>
      <c r="AI751" s="20"/>
      <c r="AJ751" s="20"/>
      <c r="AK751" s="20"/>
    </row>
    <row r="752" ht="16.5" customHeight="1">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c r="AA752" s="20"/>
      <c r="AB752" s="20"/>
      <c r="AC752" s="20"/>
      <c r="AE752" s="20"/>
      <c r="AF752" s="20"/>
      <c r="AG752" s="20"/>
      <c r="AH752" s="20"/>
      <c r="AI752" s="20"/>
      <c r="AJ752" s="20"/>
      <c r="AK752" s="20"/>
    </row>
    <row r="753" ht="16.5" customHeight="1">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c r="AA753" s="20"/>
      <c r="AB753" s="20"/>
      <c r="AC753" s="20"/>
      <c r="AE753" s="20"/>
      <c r="AF753" s="20"/>
      <c r="AG753" s="20"/>
      <c r="AH753" s="20"/>
      <c r="AI753" s="20"/>
      <c r="AJ753" s="20"/>
      <c r="AK753" s="20"/>
    </row>
    <row r="754" ht="16.5" customHeight="1">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c r="AA754" s="20"/>
      <c r="AB754" s="20"/>
      <c r="AC754" s="20"/>
      <c r="AE754" s="20"/>
      <c r="AF754" s="20"/>
      <c r="AG754" s="20"/>
      <c r="AH754" s="20"/>
      <c r="AI754" s="20"/>
      <c r="AJ754" s="20"/>
      <c r="AK754" s="20"/>
    </row>
    <row r="755" ht="16.5" customHeight="1">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c r="AA755" s="20"/>
      <c r="AB755" s="20"/>
      <c r="AC755" s="20"/>
      <c r="AE755" s="20"/>
      <c r="AF755" s="20"/>
      <c r="AG755" s="20"/>
      <c r="AH755" s="20"/>
      <c r="AI755" s="20"/>
      <c r="AJ755" s="20"/>
      <c r="AK755" s="20"/>
    </row>
    <row r="756" ht="16.5" customHeight="1">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c r="AA756" s="20"/>
      <c r="AB756" s="20"/>
      <c r="AC756" s="20"/>
      <c r="AE756" s="20"/>
      <c r="AF756" s="20"/>
      <c r="AG756" s="20"/>
      <c r="AH756" s="20"/>
      <c r="AI756" s="20"/>
      <c r="AJ756" s="20"/>
      <c r="AK756" s="20"/>
    </row>
    <row r="757" ht="16.5" customHeight="1">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c r="AA757" s="20"/>
      <c r="AB757" s="20"/>
      <c r="AC757" s="20"/>
      <c r="AE757" s="20"/>
      <c r="AF757" s="20"/>
      <c r="AG757" s="20"/>
      <c r="AH757" s="20"/>
      <c r="AI757" s="20"/>
      <c r="AJ757" s="20"/>
      <c r="AK757" s="20"/>
    </row>
    <row r="758" ht="16.5" customHeight="1">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c r="AA758" s="20"/>
      <c r="AB758" s="20"/>
      <c r="AC758" s="20"/>
      <c r="AE758" s="20"/>
      <c r="AF758" s="20"/>
      <c r="AG758" s="20"/>
      <c r="AH758" s="20"/>
      <c r="AI758" s="20"/>
      <c r="AJ758" s="20"/>
      <c r="AK758" s="20"/>
    </row>
    <row r="759" ht="16.5" customHeight="1">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c r="AA759" s="20"/>
      <c r="AB759" s="20"/>
      <c r="AC759" s="20"/>
      <c r="AE759" s="20"/>
      <c r="AF759" s="20"/>
      <c r="AG759" s="20"/>
      <c r="AH759" s="20"/>
      <c r="AI759" s="20"/>
      <c r="AJ759" s="20"/>
      <c r="AK759" s="20"/>
    </row>
    <row r="760" ht="16.5" customHeight="1">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c r="AA760" s="20"/>
      <c r="AB760" s="20"/>
      <c r="AC760" s="20"/>
      <c r="AE760" s="20"/>
      <c r="AF760" s="20"/>
      <c r="AG760" s="20"/>
      <c r="AH760" s="20"/>
      <c r="AI760" s="20"/>
      <c r="AJ760" s="20"/>
      <c r="AK760" s="20"/>
    </row>
    <row r="761" ht="16.5" customHeight="1">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c r="AA761" s="20"/>
      <c r="AB761" s="20"/>
      <c r="AC761" s="20"/>
      <c r="AE761" s="20"/>
      <c r="AF761" s="20"/>
      <c r="AG761" s="20"/>
      <c r="AH761" s="20"/>
      <c r="AI761" s="20"/>
      <c r="AJ761" s="20"/>
      <c r="AK761" s="20"/>
    </row>
    <row r="762" ht="16.5" customHeight="1">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c r="AA762" s="20"/>
      <c r="AB762" s="20"/>
      <c r="AC762" s="20"/>
      <c r="AE762" s="20"/>
      <c r="AF762" s="20"/>
      <c r="AG762" s="20"/>
      <c r="AH762" s="20"/>
      <c r="AI762" s="20"/>
      <c r="AJ762" s="20"/>
      <c r="AK762" s="20"/>
    </row>
    <row r="763" ht="16.5" customHeight="1">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c r="AA763" s="20"/>
      <c r="AB763" s="20"/>
      <c r="AC763" s="20"/>
      <c r="AE763" s="20"/>
      <c r="AF763" s="20"/>
      <c r="AG763" s="20"/>
      <c r="AH763" s="20"/>
      <c r="AI763" s="20"/>
      <c r="AJ763" s="20"/>
      <c r="AK763" s="20"/>
    </row>
    <row r="764" ht="16.5" customHeight="1">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c r="AA764" s="20"/>
      <c r="AB764" s="20"/>
      <c r="AC764" s="20"/>
      <c r="AE764" s="20"/>
      <c r="AF764" s="20"/>
      <c r="AG764" s="20"/>
      <c r="AH764" s="20"/>
      <c r="AI764" s="20"/>
      <c r="AJ764" s="20"/>
      <c r="AK764" s="20"/>
    </row>
    <row r="765" ht="16.5" customHeight="1">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c r="AA765" s="20"/>
      <c r="AB765" s="20"/>
      <c r="AC765" s="20"/>
      <c r="AE765" s="20"/>
      <c r="AF765" s="20"/>
      <c r="AG765" s="20"/>
      <c r="AH765" s="20"/>
      <c r="AI765" s="20"/>
      <c r="AJ765" s="20"/>
      <c r="AK765" s="20"/>
    </row>
    <row r="766" ht="16.5" customHeight="1">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c r="AA766" s="20"/>
      <c r="AB766" s="20"/>
      <c r="AC766" s="20"/>
      <c r="AE766" s="20"/>
      <c r="AF766" s="20"/>
      <c r="AG766" s="20"/>
      <c r="AH766" s="20"/>
      <c r="AI766" s="20"/>
      <c r="AJ766" s="20"/>
      <c r="AK766" s="20"/>
    </row>
    <row r="767" ht="16.5" customHeight="1">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c r="AA767" s="20"/>
      <c r="AB767" s="20"/>
      <c r="AC767" s="20"/>
      <c r="AE767" s="20"/>
      <c r="AF767" s="20"/>
      <c r="AG767" s="20"/>
      <c r="AH767" s="20"/>
      <c r="AI767" s="20"/>
      <c r="AJ767" s="20"/>
      <c r="AK767" s="20"/>
    </row>
    <row r="768" ht="16.5" customHeight="1">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c r="AA768" s="20"/>
      <c r="AB768" s="20"/>
      <c r="AC768" s="20"/>
      <c r="AE768" s="20"/>
      <c r="AF768" s="20"/>
      <c r="AG768" s="20"/>
      <c r="AH768" s="20"/>
      <c r="AI768" s="20"/>
      <c r="AJ768" s="20"/>
      <c r="AK768" s="20"/>
    </row>
    <row r="769" ht="16.5" customHeight="1">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c r="AA769" s="20"/>
      <c r="AB769" s="20"/>
      <c r="AC769" s="20"/>
      <c r="AE769" s="20"/>
      <c r="AF769" s="20"/>
      <c r="AG769" s="20"/>
      <c r="AH769" s="20"/>
      <c r="AI769" s="20"/>
      <c r="AJ769" s="20"/>
      <c r="AK769" s="20"/>
    </row>
    <row r="770" ht="16.5" customHeight="1">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c r="AA770" s="20"/>
      <c r="AB770" s="20"/>
      <c r="AC770" s="20"/>
      <c r="AE770" s="20"/>
      <c r="AF770" s="20"/>
      <c r="AG770" s="20"/>
      <c r="AH770" s="20"/>
      <c r="AI770" s="20"/>
      <c r="AJ770" s="20"/>
      <c r="AK770" s="20"/>
    </row>
    <row r="771" ht="16.5" customHeight="1">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c r="AA771" s="20"/>
      <c r="AB771" s="20"/>
      <c r="AC771" s="20"/>
      <c r="AE771" s="20"/>
      <c r="AF771" s="20"/>
      <c r="AG771" s="20"/>
      <c r="AH771" s="20"/>
      <c r="AI771" s="20"/>
      <c r="AJ771" s="20"/>
      <c r="AK771" s="20"/>
    </row>
    <row r="772" ht="16.5" customHeight="1">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c r="AA772" s="20"/>
      <c r="AB772" s="20"/>
      <c r="AC772" s="20"/>
      <c r="AE772" s="20"/>
      <c r="AF772" s="20"/>
      <c r="AG772" s="20"/>
      <c r="AH772" s="20"/>
      <c r="AI772" s="20"/>
      <c r="AJ772" s="20"/>
      <c r="AK772" s="20"/>
    </row>
    <row r="773" ht="16.5" customHeight="1">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c r="AA773" s="20"/>
      <c r="AB773" s="20"/>
      <c r="AC773" s="20"/>
      <c r="AE773" s="20"/>
      <c r="AF773" s="20"/>
      <c r="AG773" s="20"/>
      <c r="AH773" s="20"/>
      <c r="AI773" s="20"/>
      <c r="AJ773" s="20"/>
      <c r="AK773" s="20"/>
    </row>
    <row r="774" ht="16.5" customHeight="1">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c r="AA774" s="20"/>
      <c r="AB774" s="20"/>
      <c r="AC774" s="20"/>
      <c r="AE774" s="20"/>
      <c r="AF774" s="20"/>
      <c r="AG774" s="20"/>
      <c r="AH774" s="20"/>
      <c r="AI774" s="20"/>
      <c r="AJ774" s="20"/>
      <c r="AK774" s="20"/>
    </row>
    <row r="775" ht="16.5" customHeight="1">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c r="AA775" s="20"/>
      <c r="AB775" s="20"/>
      <c r="AC775" s="20"/>
      <c r="AE775" s="20"/>
      <c r="AF775" s="20"/>
      <c r="AG775" s="20"/>
      <c r="AH775" s="20"/>
      <c r="AI775" s="20"/>
      <c r="AJ775" s="20"/>
      <c r="AK775" s="20"/>
    </row>
    <row r="776" ht="16.5" customHeight="1">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c r="AA776" s="20"/>
      <c r="AB776" s="20"/>
      <c r="AC776" s="20"/>
      <c r="AE776" s="20"/>
      <c r="AF776" s="20"/>
      <c r="AG776" s="20"/>
      <c r="AH776" s="20"/>
      <c r="AI776" s="20"/>
      <c r="AJ776" s="20"/>
      <c r="AK776" s="20"/>
    </row>
    <row r="777" ht="16.5" customHeight="1">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c r="AA777" s="20"/>
      <c r="AB777" s="20"/>
      <c r="AC777" s="20"/>
      <c r="AE777" s="20"/>
      <c r="AF777" s="20"/>
      <c r="AG777" s="20"/>
      <c r="AH777" s="20"/>
      <c r="AI777" s="20"/>
      <c r="AJ777" s="20"/>
      <c r="AK777" s="20"/>
    </row>
    <row r="778" ht="16.5" customHeight="1">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c r="AA778" s="20"/>
      <c r="AB778" s="20"/>
      <c r="AC778" s="20"/>
      <c r="AE778" s="20"/>
      <c r="AF778" s="20"/>
      <c r="AG778" s="20"/>
      <c r="AH778" s="20"/>
      <c r="AI778" s="20"/>
      <c r="AJ778" s="20"/>
      <c r="AK778" s="20"/>
    </row>
    <row r="779" ht="16.5" customHeight="1">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c r="AA779" s="20"/>
      <c r="AB779" s="20"/>
      <c r="AC779" s="20"/>
      <c r="AE779" s="20"/>
      <c r="AF779" s="20"/>
      <c r="AG779" s="20"/>
      <c r="AH779" s="20"/>
      <c r="AI779" s="20"/>
      <c r="AJ779" s="20"/>
      <c r="AK779" s="20"/>
    </row>
    <row r="780" ht="16.5" customHeight="1">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c r="AA780" s="20"/>
      <c r="AB780" s="20"/>
      <c r="AC780" s="20"/>
      <c r="AE780" s="20"/>
      <c r="AF780" s="20"/>
      <c r="AG780" s="20"/>
      <c r="AH780" s="20"/>
      <c r="AI780" s="20"/>
      <c r="AJ780" s="20"/>
      <c r="AK780" s="20"/>
    </row>
    <row r="781" ht="16.5" customHeight="1">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c r="AA781" s="20"/>
      <c r="AB781" s="20"/>
      <c r="AC781" s="20"/>
      <c r="AE781" s="20"/>
      <c r="AF781" s="20"/>
      <c r="AG781" s="20"/>
      <c r="AH781" s="20"/>
      <c r="AI781" s="20"/>
      <c r="AJ781" s="20"/>
      <c r="AK781" s="20"/>
    </row>
    <row r="782" ht="16.5" customHeight="1">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c r="AA782" s="20"/>
      <c r="AB782" s="20"/>
      <c r="AC782" s="20"/>
      <c r="AE782" s="20"/>
      <c r="AF782" s="20"/>
      <c r="AG782" s="20"/>
      <c r="AH782" s="20"/>
      <c r="AI782" s="20"/>
      <c r="AJ782" s="20"/>
      <c r="AK782" s="20"/>
    </row>
    <row r="783" ht="16.5" customHeight="1">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c r="AA783" s="20"/>
      <c r="AB783" s="20"/>
      <c r="AC783" s="20"/>
      <c r="AE783" s="20"/>
      <c r="AF783" s="20"/>
      <c r="AG783" s="20"/>
      <c r="AH783" s="20"/>
      <c r="AI783" s="20"/>
      <c r="AJ783" s="20"/>
      <c r="AK783" s="20"/>
    </row>
    <row r="784" ht="16.5" customHeight="1">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c r="AA784" s="20"/>
      <c r="AB784" s="20"/>
      <c r="AC784" s="20"/>
      <c r="AE784" s="20"/>
      <c r="AF784" s="20"/>
      <c r="AG784" s="20"/>
      <c r="AH784" s="20"/>
      <c r="AI784" s="20"/>
      <c r="AJ784" s="20"/>
      <c r="AK784" s="20"/>
    </row>
    <row r="785" ht="16.5" customHeight="1">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c r="AA785" s="20"/>
      <c r="AB785" s="20"/>
      <c r="AC785" s="20"/>
      <c r="AE785" s="20"/>
      <c r="AF785" s="20"/>
      <c r="AG785" s="20"/>
      <c r="AH785" s="20"/>
      <c r="AI785" s="20"/>
      <c r="AJ785" s="20"/>
      <c r="AK785" s="20"/>
    </row>
    <row r="786" ht="16.5" customHeight="1">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c r="AA786" s="20"/>
      <c r="AB786" s="20"/>
      <c r="AC786" s="20"/>
      <c r="AE786" s="20"/>
      <c r="AF786" s="20"/>
      <c r="AG786" s="20"/>
      <c r="AH786" s="20"/>
      <c r="AI786" s="20"/>
      <c r="AJ786" s="20"/>
      <c r="AK786" s="20"/>
    </row>
    <row r="787" ht="16.5" customHeight="1">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c r="AA787" s="20"/>
      <c r="AB787" s="20"/>
      <c r="AC787" s="20"/>
      <c r="AE787" s="20"/>
      <c r="AF787" s="20"/>
      <c r="AG787" s="20"/>
      <c r="AH787" s="20"/>
      <c r="AI787" s="20"/>
      <c r="AJ787" s="20"/>
      <c r="AK787" s="20"/>
    </row>
    <row r="788" ht="16.5" customHeight="1">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c r="AA788" s="20"/>
      <c r="AB788" s="20"/>
      <c r="AC788" s="20"/>
      <c r="AE788" s="20"/>
      <c r="AF788" s="20"/>
      <c r="AG788" s="20"/>
      <c r="AH788" s="20"/>
      <c r="AI788" s="20"/>
      <c r="AJ788" s="20"/>
      <c r="AK788" s="20"/>
    </row>
    <row r="789" ht="16.5" customHeight="1">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c r="AA789" s="20"/>
      <c r="AB789" s="20"/>
      <c r="AC789" s="20"/>
      <c r="AE789" s="20"/>
      <c r="AF789" s="20"/>
      <c r="AG789" s="20"/>
      <c r="AH789" s="20"/>
      <c r="AI789" s="20"/>
      <c r="AJ789" s="20"/>
      <c r="AK789" s="20"/>
    </row>
    <row r="790" ht="16.5" customHeight="1">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c r="AA790" s="20"/>
      <c r="AB790" s="20"/>
      <c r="AC790" s="20"/>
      <c r="AE790" s="20"/>
      <c r="AF790" s="20"/>
      <c r="AG790" s="20"/>
      <c r="AH790" s="20"/>
      <c r="AI790" s="20"/>
      <c r="AJ790" s="20"/>
      <c r="AK790" s="20"/>
    </row>
    <row r="791" ht="16.5" customHeight="1">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c r="AA791" s="20"/>
      <c r="AB791" s="20"/>
      <c r="AC791" s="20"/>
      <c r="AE791" s="20"/>
      <c r="AF791" s="20"/>
      <c r="AG791" s="20"/>
      <c r="AH791" s="20"/>
      <c r="AI791" s="20"/>
      <c r="AJ791" s="20"/>
      <c r="AK791" s="20"/>
    </row>
    <row r="792" ht="16.5" customHeight="1">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c r="AA792" s="20"/>
      <c r="AB792" s="20"/>
      <c r="AC792" s="20"/>
      <c r="AE792" s="20"/>
      <c r="AF792" s="20"/>
      <c r="AG792" s="20"/>
      <c r="AH792" s="20"/>
      <c r="AI792" s="20"/>
      <c r="AJ792" s="20"/>
      <c r="AK792" s="20"/>
    </row>
    <row r="793" ht="16.5" customHeight="1">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c r="AA793" s="20"/>
      <c r="AB793" s="20"/>
      <c r="AC793" s="20"/>
      <c r="AE793" s="20"/>
      <c r="AF793" s="20"/>
      <c r="AG793" s="20"/>
      <c r="AH793" s="20"/>
      <c r="AI793" s="20"/>
      <c r="AJ793" s="20"/>
      <c r="AK793" s="20"/>
    </row>
    <row r="794" ht="16.5" customHeight="1">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c r="AA794" s="20"/>
      <c r="AB794" s="20"/>
      <c r="AC794" s="20"/>
      <c r="AE794" s="20"/>
      <c r="AF794" s="20"/>
      <c r="AG794" s="20"/>
      <c r="AH794" s="20"/>
      <c r="AI794" s="20"/>
      <c r="AJ794" s="20"/>
      <c r="AK794" s="20"/>
    </row>
    <row r="795" ht="16.5" customHeight="1">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c r="AA795" s="20"/>
      <c r="AB795" s="20"/>
      <c r="AC795" s="20"/>
      <c r="AE795" s="20"/>
      <c r="AF795" s="20"/>
      <c r="AG795" s="20"/>
      <c r="AH795" s="20"/>
      <c r="AI795" s="20"/>
      <c r="AJ795" s="20"/>
      <c r="AK795" s="20"/>
    </row>
    <row r="796" ht="16.5" customHeight="1">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c r="AA796" s="20"/>
      <c r="AB796" s="20"/>
      <c r="AC796" s="20"/>
      <c r="AE796" s="20"/>
      <c r="AF796" s="20"/>
      <c r="AG796" s="20"/>
      <c r="AH796" s="20"/>
      <c r="AI796" s="20"/>
      <c r="AJ796" s="20"/>
      <c r="AK796" s="20"/>
    </row>
    <row r="797" ht="16.5" customHeight="1">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c r="AA797" s="20"/>
      <c r="AB797" s="20"/>
      <c r="AC797" s="20"/>
      <c r="AE797" s="20"/>
      <c r="AF797" s="20"/>
      <c r="AG797" s="20"/>
      <c r="AH797" s="20"/>
      <c r="AI797" s="20"/>
      <c r="AJ797" s="20"/>
      <c r="AK797" s="20"/>
    </row>
    <row r="798" ht="16.5" customHeight="1">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c r="AA798" s="20"/>
      <c r="AB798" s="20"/>
      <c r="AC798" s="20"/>
      <c r="AE798" s="20"/>
      <c r="AF798" s="20"/>
      <c r="AG798" s="20"/>
      <c r="AH798" s="20"/>
      <c r="AI798" s="20"/>
      <c r="AJ798" s="20"/>
      <c r="AK798" s="20"/>
    </row>
    <row r="799" ht="16.5" customHeight="1">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c r="AA799" s="20"/>
      <c r="AB799" s="20"/>
      <c r="AC799" s="20"/>
      <c r="AE799" s="20"/>
      <c r="AF799" s="20"/>
      <c r="AG799" s="20"/>
      <c r="AH799" s="20"/>
      <c r="AI799" s="20"/>
      <c r="AJ799" s="20"/>
      <c r="AK799" s="20"/>
    </row>
    <row r="800" ht="16.5" customHeight="1">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c r="AA800" s="20"/>
      <c r="AB800" s="20"/>
      <c r="AC800" s="20"/>
      <c r="AE800" s="20"/>
      <c r="AF800" s="20"/>
      <c r="AG800" s="20"/>
      <c r="AH800" s="20"/>
      <c r="AI800" s="20"/>
      <c r="AJ800" s="20"/>
      <c r="AK800" s="20"/>
    </row>
    <row r="801" ht="16.5" customHeight="1">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c r="AA801" s="20"/>
      <c r="AB801" s="20"/>
      <c r="AC801" s="20"/>
      <c r="AE801" s="20"/>
      <c r="AF801" s="20"/>
      <c r="AG801" s="20"/>
      <c r="AH801" s="20"/>
      <c r="AI801" s="20"/>
      <c r="AJ801" s="20"/>
      <c r="AK801" s="20"/>
    </row>
    <row r="802" ht="16.5" customHeight="1">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c r="AA802" s="20"/>
      <c r="AB802" s="20"/>
      <c r="AC802" s="20"/>
      <c r="AE802" s="20"/>
      <c r="AF802" s="20"/>
      <c r="AG802" s="20"/>
      <c r="AH802" s="20"/>
      <c r="AI802" s="20"/>
      <c r="AJ802" s="20"/>
      <c r="AK802" s="20"/>
    </row>
    <row r="803" ht="16.5" customHeight="1">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c r="AA803" s="20"/>
      <c r="AB803" s="20"/>
      <c r="AC803" s="20"/>
      <c r="AE803" s="20"/>
      <c r="AF803" s="20"/>
      <c r="AG803" s="20"/>
      <c r="AH803" s="20"/>
      <c r="AI803" s="20"/>
      <c r="AJ803" s="20"/>
      <c r="AK803" s="20"/>
    </row>
    <row r="804" ht="16.5" customHeight="1">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c r="AA804" s="20"/>
      <c r="AB804" s="20"/>
      <c r="AC804" s="20"/>
      <c r="AE804" s="20"/>
      <c r="AF804" s="20"/>
      <c r="AG804" s="20"/>
      <c r="AH804" s="20"/>
      <c r="AI804" s="20"/>
      <c r="AJ804" s="20"/>
      <c r="AK804" s="20"/>
    </row>
    <row r="805" ht="16.5" customHeight="1">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c r="AA805" s="20"/>
      <c r="AB805" s="20"/>
      <c r="AC805" s="20"/>
      <c r="AE805" s="20"/>
      <c r="AF805" s="20"/>
      <c r="AG805" s="20"/>
      <c r="AH805" s="20"/>
      <c r="AI805" s="20"/>
      <c r="AJ805" s="20"/>
      <c r="AK805" s="20"/>
    </row>
    <row r="806" ht="16.5" customHeight="1">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c r="AA806" s="20"/>
      <c r="AB806" s="20"/>
      <c r="AC806" s="20"/>
      <c r="AE806" s="20"/>
      <c r="AF806" s="20"/>
      <c r="AG806" s="20"/>
      <c r="AH806" s="20"/>
      <c r="AI806" s="20"/>
      <c r="AJ806" s="20"/>
      <c r="AK806" s="20"/>
    </row>
    <row r="807" ht="16.5" customHeight="1">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c r="AA807" s="20"/>
      <c r="AB807" s="20"/>
      <c r="AC807" s="20"/>
      <c r="AE807" s="20"/>
      <c r="AF807" s="20"/>
      <c r="AG807" s="20"/>
      <c r="AH807" s="20"/>
      <c r="AI807" s="20"/>
      <c r="AJ807" s="20"/>
      <c r="AK807" s="20"/>
    </row>
    <row r="808" ht="16.5" customHeight="1">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c r="AA808" s="20"/>
      <c r="AB808" s="20"/>
      <c r="AC808" s="20"/>
      <c r="AE808" s="20"/>
      <c r="AF808" s="20"/>
      <c r="AG808" s="20"/>
      <c r="AH808" s="20"/>
      <c r="AI808" s="20"/>
      <c r="AJ808" s="20"/>
      <c r="AK808" s="20"/>
    </row>
    <row r="809" ht="16.5" customHeight="1">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c r="AA809" s="20"/>
      <c r="AB809" s="20"/>
      <c r="AC809" s="20"/>
      <c r="AE809" s="20"/>
      <c r="AF809" s="20"/>
      <c r="AG809" s="20"/>
      <c r="AH809" s="20"/>
      <c r="AI809" s="20"/>
      <c r="AJ809" s="20"/>
      <c r="AK809" s="20"/>
    </row>
    <row r="810" ht="16.5" customHeight="1">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c r="AA810" s="20"/>
      <c r="AB810" s="20"/>
      <c r="AC810" s="20"/>
      <c r="AE810" s="20"/>
      <c r="AF810" s="20"/>
      <c r="AG810" s="20"/>
      <c r="AH810" s="20"/>
      <c r="AI810" s="20"/>
      <c r="AJ810" s="20"/>
      <c r="AK810" s="20"/>
    </row>
    <row r="811" ht="16.5" customHeight="1">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c r="AA811" s="20"/>
      <c r="AB811" s="20"/>
      <c r="AC811" s="20"/>
      <c r="AE811" s="20"/>
      <c r="AF811" s="20"/>
      <c r="AG811" s="20"/>
      <c r="AH811" s="20"/>
      <c r="AI811" s="20"/>
      <c r="AJ811" s="20"/>
      <c r="AK811" s="20"/>
    </row>
    <row r="812" ht="16.5" customHeight="1">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c r="AA812" s="20"/>
      <c r="AB812" s="20"/>
      <c r="AC812" s="20"/>
      <c r="AE812" s="20"/>
      <c r="AF812" s="20"/>
      <c r="AG812" s="20"/>
      <c r="AH812" s="20"/>
      <c r="AI812" s="20"/>
      <c r="AJ812" s="20"/>
      <c r="AK812" s="20"/>
    </row>
    <row r="813" ht="16.5" customHeight="1">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c r="AA813" s="20"/>
      <c r="AB813" s="20"/>
      <c r="AC813" s="20"/>
      <c r="AE813" s="20"/>
      <c r="AF813" s="20"/>
      <c r="AG813" s="20"/>
      <c r="AH813" s="20"/>
      <c r="AI813" s="20"/>
      <c r="AJ813" s="20"/>
      <c r="AK813" s="20"/>
    </row>
    <row r="814" ht="16.5" customHeight="1">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c r="AA814" s="20"/>
      <c r="AB814" s="20"/>
      <c r="AC814" s="20"/>
      <c r="AE814" s="20"/>
      <c r="AF814" s="20"/>
      <c r="AG814" s="20"/>
      <c r="AH814" s="20"/>
      <c r="AI814" s="20"/>
      <c r="AJ814" s="20"/>
      <c r="AK814" s="20"/>
    </row>
    <row r="815" ht="16.5" customHeight="1">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c r="AA815" s="20"/>
      <c r="AB815" s="20"/>
      <c r="AC815" s="20"/>
      <c r="AE815" s="20"/>
      <c r="AF815" s="20"/>
      <c r="AG815" s="20"/>
      <c r="AH815" s="20"/>
      <c r="AI815" s="20"/>
      <c r="AJ815" s="20"/>
      <c r="AK815" s="20"/>
    </row>
    <row r="816" ht="16.5" customHeight="1">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c r="AA816" s="20"/>
      <c r="AB816" s="20"/>
      <c r="AC816" s="20"/>
      <c r="AE816" s="20"/>
      <c r="AF816" s="20"/>
      <c r="AG816" s="20"/>
      <c r="AH816" s="20"/>
      <c r="AI816" s="20"/>
      <c r="AJ816" s="20"/>
      <c r="AK816" s="20"/>
    </row>
    <row r="817" ht="16.5" customHeight="1">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c r="AA817" s="20"/>
      <c r="AB817" s="20"/>
      <c r="AC817" s="20"/>
      <c r="AE817" s="20"/>
      <c r="AF817" s="20"/>
      <c r="AG817" s="20"/>
      <c r="AH817" s="20"/>
      <c r="AI817" s="20"/>
      <c r="AJ817" s="20"/>
      <c r="AK817" s="20"/>
    </row>
    <row r="818" ht="16.5" customHeight="1">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c r="AA818" s="20"/>
      <c r="AB818" s="20"/>
      <c r="AC818" s="20"/>
      <c r="AE818" s="20"/>
      <c r="AF818" s="20"/>
      <c r="AG818" s="20"/>
      <c r="AH818" s="20"/>
      <c r="AI818" s="20"/>
      <c r="AJ818" s="20"/>
      <c r="AK818" s="20"/>
    </row>
    <row r="819" ht="16.5" customHeight="1">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c r="AA819" s="20"/>
      <c r="AB819" s="20"/>
      <c r="AC819" s="20"/>
      <c r="AE819" s="20"/>
      <c r="AF819" s="20"/>
      <c r="AG819" s="20"/>
      <c r="AH819" s="20"/>
      <c r="AI819" s="20"/>
      <c r="AJ819" s="20"/>
      <c r="AK819" s="20"/>
    </row>
    <row r="820" ht="16.5" customHeight="1">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c r="AA820" s="20"/>
      <c r="AB820" s="20"/>
      <c r="AC820" s="20"/>
      <c r="AE820" s="20"/>
      <c r="AF820" s="20"/>
      <c r="AG820" s="20"/>
      <c r="AH820" s="20"/>
      <c r="AI820" s="20"/>
      <c r="AJ820" s="20"/>
      <c r="AK820" s="20"/>
    </row>
    <row r="821" ht="16.5" customHeight="1">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c r="AA821" s="20"/>
      <c r="AB821" s="20"/>
      <c r="AC821" s="20"/>
      <c r="AE821" s="20"/>
      <c r="AF821" s="20"/>
      <c r="AG821" s="20"/>
      <c r="AH821" s="20"/>
      <c r="AI821" s="20"/>
      <c r="AJ821" s="20"/>
      <c r="AK821" s="20"/>
    </row>
    <row r="822" ht="16.5" customHeight="1">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c r="AA822" s="20"/>
      <c r="AB822" s="20"/>
      <c r="AC822" s="20"/>
      <c r="AE822" s="20"/>
      <c r="AF822" s="20"/>
      <c r="AG822" s="20"/>
      <c r="AH822" s="20"/>
      <c r="AI822" s="20"/>
      <c r="AJ822" s="20"/>
      <c r="AK822" s="20"/>
    </row>
    <row r="823" ht="16.5" customHeight="1">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c r="AA823" s="20"/>
      <c r="AB823" s="20"/>
      <c r="AC823" s="20"/>
      <c r="AE823" s="20"/>
      <c r="AF823" s="20"/>
      <c r="AG823" s="20"/>
      <c r="AH823" s="20"/>
      <c r="AI823" s="20"/>
      <c r="AJ823" s="20"/>
      <c r="AK823" s="20"/>
    </row>
    <row r="824" ht="16.5" customHeight="1">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c r="AA824" s="20"/>
      <c r="AB824" s="20"/>
      <c r="AC824" s="20"/>
      <c r="AE824" s="20"/>
      <c r="AF824" s="20"/>
      <c r="AG824" s="20"/>
      <c r="AH824" s="20"/>
      <c r="AI824" s="20"/>
      <c r="AJ824" s="20"/>
      <c r="AK824" s="20"/>
    </row>
    <row r="825" ht="16.5" customHeight="1">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c r="AA825" s="20"/>
      <c r="AB825" s="20"/>
      <c r="AC825" s="20"/>
      <c r="AE825" s="20"/>
      <c r="AF825" s="20"/>
      <c r="AG825" s="20"/>
      <c r="AH825" s="20"/>
      <c r="AI825" s="20"/>
      <c r="AJ825" s="20"/>
      <c r="AK825" s="20"/>
    </row>
    <row r="826" ht="16.5" customHeight="1">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c r="AA826" s="20"/>
      <c r="AB826" s="20"/>
      <c r="AC826" s="20"/>
      <c r="AE826" s="20"/>
      <c r="AF826" s="20"/>
      <c r="AG826" s="20"/>
      <c r="AH826" s="20"/>
      <c r="AI826" s="20"/>
      <c r="AJ826" s="20"/>
      <c r="AK826" s="20"/>
    </row>
    <row r="827" ht="16.5" customHeight="1">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c r="AA827" s="20"/>
      <c r="AB827" s="20"/>
      <c r="AC827" s="20"/>
      <c r="AE827" s="20"/>
      <c r="AF827" s="20"/>
      <c r="AG827" s="20"/>
      <c r="AH827" s="20"/>
      <c r="AI827" s="20"/>
      <c r="AJ827" s="20"/>
      <c r="AK827" s="20"/>
    </row>
    <row r="828" ht="16.5" customHeight="1">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c r="AA828" s="20"/>
      <c r="AB828" s="20"/>
      <c r="AC828" s="20"/>
      <c r="AE828" s="20"/>
      <c r="AF828" s="20"/>
      <c r="AG828" s="20"/>
      <c r="AH828" s="20"/>
      <c r="AI828" s="20"/>
      <c r="AJ828" s="20"/>
      <c r="AK828" s="20"/>
    </row>
    <row r="829" ht="16.5" customHeight="1">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c r="AA829" s="20"/>
      <c r="AB829" s="20"/>
      <c r="AC829" s="20"/>
      <c r="AE829" s="20"/>
      <c r="AF829" s="20"/>
      <c r="AG829" s="20"/>
      <c r="AH829" s="20"/>
      <c r="AI829" s="20"/>
      <c r="AJ829" s="20"/>
      <c r="AK829" s="20"/>
    </row>
    <row r="830" ht="16.5" customHeight="1">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c r="AA830" s="20"/>
      <c r="AB830" s="20"/>
      <c r="AC830" s="20"/>
      <c r="AE830" s="20"/>
      <c r="AF830" s="20"/>
      <c r="AG830" s="20"/>
      <c r="AH830" s="20"/>
      <c r="AI830" s="20"/>
      <c r="AJ830" s="20"/>
      <c r="AK830" s="20"/>
    </row>
    <row r="831" ht="16.5" customHeight="1">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c r="AA831" s="20"/>
      <c r="AB831" s="20"/>
      <c r="AC831" s="20"/>
      <c r="AE831" s="20"/>
      <c r="AF831" s="20"/>
      <c r="AG831" s="20"/>
      <c r="AH831" s="20"/>
      <c r="AI831" s="20"/>
      <c r="AJ831" s="20"/>
      <c r="AK831" s="20"/>
    </row>
    <row r="832" ht="16.5" customHeight="1">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c r="AA832" s="20"/>
      <c r="AB832" s="20"/>
      <c r="AC832" s="20"/>
      <c r="AE832" s="20"/>
      <c r="AF832" s="20"/>
      <c r="AG832" s="20"/>
      <c r="AH832" s="20"/>
      <c r="AI832" s="20"/>
      <c r="AJ832" s="20"/>
      <c r="AK832" s="20"/>
    </row>
    <row r="833" ht="16.5" customHeight="1">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c r="AA833" s="20"/>
      <c r="AB833" s="20"/>
      <c r="AC833" s="20"/>
      <c r="AE833" s="20"/>
      <c r="AF833" s="20"/>
      <c r="AG833" s="20"/>
      <c r="AH833" s="20"/>
      <c r="AI833" s="20"/>
      <c r="AJ833" s="20"/>
      <c r="AK833" s="20"/>
    </row>
    <row r="834" ht="16.5" customHeight="1">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c r="AA834" s="20"/>
      <c r="AB834" s="20"/>
      <c r="AC834" s="20"/>
      <c r="AE834" s="20"/>
      <c r="AF834" s="20"/>
      <c r="AG834" s="20"/>
      <c r="AH834" s="20"/>
      <c r="AI834" s="20"/>
      <c r="AJ834" s="20"/>
      <c r="AK834" s="20"/>
    </row>
    <row r="835" ht="16.5" customHeight="1">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c r="AA835" s="20"/>
      <c r="AB835" s="20"/>
      <c r="AC835" s="20"/>
      <c r="AE835" s="20"/>
      <c r="AF835" s="20"/>
      <c r="AG835" s="20"/>
      <c r="AH835" s="20"/>
      <c r="AI835" s="20"/>
      <c r="AJ835" s="20"/>
      <c r="AK835" s="20"/>
    </row>
    <row r="836" ht="16.5" customHeight="1">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c r="AA836" s="20"/>
      <c r="AB836" s="20"/>
      <c r="AC836" s="20"/>
      <c r="AE836" s="20"/>
      <c r="AF836" s="20"/>
      <c r="AG836" s="20"/>
      <c r="AH836" s="20"/>
      <c r="AI836" s="20"/>
      <c r="AJ836" s="20"/>
      <c r="AK836" s="20"/>
    </row>
    <row r="837" ht="16.5" customHeight="1">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c r="AA837" s="20"/>
      <c r="AB837" s="20"/>
      <c r="AC837" s="20"/>
      <c r="AE837" s="20"/>
      <c r="AF837" s="20"/>
      <c r="AG837" s="20"/>
      <c r="AH837" s="20"/>
      <c r="AI837" s="20"/>
      <c r="AJ837" s="20"/>
      <c r="AK837" s="20"/>
    </row>
    <row r="838" ht="16.5" customHeight="1">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c r="AA838" s="20"/>
      <c r="AB838" s="20"/>
      <c r="AC838" s="20"/>
      <c r="AE838" s="20"/>
      <c r="AF838" s="20"/>
      <c r="AG838" s="20"/>
      <c r="AH838" s="20"/>
      <c r="AI838" s="20"/>
      <c r="AJ838" s="20"/>
      <c r="AK838" s="20"/>
    </row>
    <row r="839" ht="16.5" customHeight="1">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c r="AA839" s="20"/>
      <c r="AB839" s="20"/>
      <c r="AC839" s="20"/>
      <c r="AE839" s="20"/>
      <c r="AF839" s="20"/>
      <c r="AG839" s="20"/>
      <c r="AH839" s="20"/>
      <c r="AI839" s="20"/>
      <c r="AJ839" s="20"/>
      <c r="AK839" s="20"/>
    </row>
    <row r="840" ht="16.5" customHeight="1">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c r="AA840" s="20"/>
      <c r="AB840" s="20"/>
      <c r="AC840" s="20"/>
      <c r="AE840" s="20"/>
      <c r="AF840" s="20"/>
      <c r="AG840" s="20"/>
      <c r="AH840" s="20"/>
      <c r="AI840" s="20"/>
      <c r="AJ840" s="20"/>
      <c r="AK840" s="20"/>
    </row>
    <row r="841" ht="16.5" customHeight="1">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c r="AA841" s="20"/>
      <c r="AB841" s="20"/>
      <c r="AC841" s="20"/>
      <c r="AE841" s="20"/>
      <c r="AF841" s="20"/>
      <c r="AG841" s="20"/>
      <c r="AH841" s="20"/>
      <c r="AI841" s="20"/>
      <c r="AJ841" s="20"/>
      <c r="AK841" s="20"/>
    </row>
    <row r="842" ht="16.5" customHeight="1">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c r="AA842" s="20"/>
      <c r="AB842" s="20"/>
      <c r="AC842" s="20"/>
      <c r="AE842" s="20"/>
      <c r="AF842" s="20"/>
      <c r="AG842" s="20"/>
      <c r="AH842" s="20"/>
      <c r="AI842" s="20"/>
      <c r="AJ842" s="20"/>
      <c r="AK842" s="20"/>
    </row>
    <row r="843" ht="16.5" customHeight="1">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c r="AA843" s="20"/>
      <c r="AB843" s="20"/>
      <c r="AC843" s="20"/>
      <c r="AE843" s="20"/>
      <c r="AF843" s="20"/>
      <c r="AG843" s="20"/>
      <c r="AH843" s="20"/>
      <c r="AI843" s="20"/>
      <c r="AJ843" s="20"/>
      <c r="AK843" s="20"/>
    </row>
    <row r="844" ht="16.5" customHeight="1">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c r="AA844" s="20"/>
      <c r="AB844" s="20"/>
      <c r="AC844" s="20"/>
      <c r="AE844" s="20"/>
      <c r="AF844" s="20"/>
      <c r="AG844" s="20"/>
      <c r="AH844" s="20"/>
      <c r="AI844" s="20"/>
      <c r="AJ844" s="20"/>
      <c r="AK844" s="20"/>
    </row>
    <row r="845" ht="16.5" customHeight="1">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c r="AA845" s="20"/>
      <c r="AB845" s="20"/>
      <c r="AC845" s="20"/>
      <c r="AE845" s="20"/>
      <c r="AF845" s="20"/>
      <c r="AG845" s="20"/>
      <c r="AH845" s="20"/>
      <c r="AI845" s="20"/>
      <c r="AJ845" s="20"/>
      <c r="AK845" s="20"/>
    </row>
    <row r="846" ht="16.5" customHeight="1">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c r="AA846" s="20"/>
      <c r="AB846" s="20"/>
      <c r="AC846" s="20"/>
      <c r="AE846" s="20"/>
      <c r="AF846" s="20"/>
      <c r="AG846" s="20"/>
      <c r="AH846" s="20"/>
      <c r="AI846" s="20"/>
      <c r="AJ846" s="20"/>
      <c r="AK846" s="20"/>
    </row>
    <row r="847" ht="16.5" customHeight="1">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c r="AA847" s="20"/>
      <c r="AB847" s="20"/>
      <c r="AC847" s="20"/>
      <c r="AE847" s="20"/>
      <c r="AF847" s="20"/>
      <c r="AG847" s="20"/>
      <c r="AH847" s="20"/>
      <c r="AI847" s="20"/>
      <c r="AJ847" s="20"/>
      <c r="AK847" s="20"/>
    </row>
    <row r="848" ht="16.5" customHeight="1">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c r="AA848" s="20"/>
      <c r="AB848" s="20"/>
      <c r="AC848" s="20"/>
      <c r="AE848" s="20"/>
      <c r="AF848" s="20"/>
      <c r="AG848" s="20"/>
      <c r="AH848" s="20"/>
      <c r="AI848" s="20"/>
      <c r="AJ848" s="20"/>
      <c r="AK848" s="20"/>
    </row>
    <row r="849" ht="16.5" customHeight="1">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c r="AA849" s="20"/>
      <c r="AB849" s="20"/>
      <c r="AC849" s="20"/>
      <c r="AE849" s="20"/>
      <c r="AF849" s="20"/>
      <c r="AG849" s="20"/>
      <c r="AH849" s="20"/>
      <c r="AI849" s="20"/>
      <c r="AJ849" s="20"/>
      <c r="AK849" s="20"/>
    </row>
    <row r="850" ht="16.5" customHeight="1">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c r="AA850" s="20"/>
      <c r="AB850" s="20"/>
      <c r="AC850" s="20"/>
      <c r="AE850" s="20"/>
      <c r="AF850" s="20"/>
      <c r="AG850" s="20"/>
      <c r="AH850" s="20"/>
      <c r="AI850" s="20"/>
      <c r="AJ850" s="20"/>
      <c r="AK850" s="20"/>
    </row>
    <row r="851" ht="16.5" customHeight="1">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c r="AA851" s="20"/>
      <c r="AB851" s="20"/>
      <c r="AC851" s="20"/>
      <c r="AE851" s="20"/>
      <c r="AF851" s="20"/>
      <c r="AG851" s="20"/>
      <c r="AH851" s="20"/>
      <c r="AI851" s="20"/>
      <c r="AJ851" s="20"/>
      <c r="AK851" s="20"/>
    </row>
    <row r="852" ht="16.5" customHeight="1">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c r="AA852" s="20"/>
      <c r="AB852" s="20"/>
      <c r="AC852" s="20"/>
      <c r="AE852" s="20"/>
      <c r="AF852" s="20"/>
      <c r="AG852" s="20"/>
      <c r="AH852" s="20"/>
      <c r="AI852" s="20"/>
      <c r="AJ852" s="20"/>
      <c r="AK852" s="20"/>
    </row>
    <row r="853" ht="16.5" customHeight="1">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c r="AA853" s="20"/>
      <c r="AB853" s="20"/>
      <c r="AC853" s="20"/>
      <c r="AE853" s="20"/>
      <c r="AF853" s="20"/>
      <c r="AG853" s="20"/>
      <c r="AH853" s="20"/>
      <c r="AI853" s="20"/>
      <c r="AJ853" s="20"/>
      <c r="AK853" s="20"/>
    </row>
    <row r="854" ht="16.5" customHeight="1">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c r="AA854" s="20"/>
      <c r="AB854" s="20"/>
      <c r="AC854" s="20"/>
      <c r="AE854" s="20"/>
      <c r="AF854" s="20"/>
      <c r="AG854" s="20"/>
      <c r="AH854" s="20"/>
      <c r="AI854" s="20"/>
      <c r="AJ854" s="20"/>
      <c r="AK854" s="20"/>
    </row>
    <row r="855" ht="16.5" customHeight="1">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c r="AA855" s="20"/>
      <c r="AB855" s="20"/>
      <c r="AC855" s="20"/>
      <c r="AE855" s="20"/>
      <c r="AF855" s="20"/>
      <c r="AG855" s="20"/>
      <c r="AH855" s="20"/>
      <c r="AI855" s="20"/>
      <c r="AJ855" s="20"/>
      <c r="AK855" s="20"/>
    </row>
    <row r="856" ht="16.5" customHeight="1">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c r="AA856" s="20"/>
      <c r="AB856" s="20"/>
      <c r="AC856" s="20"/>
      <c r="AE856" s="20"/>
      <c r="AF856" s="20"/>
      <c r="AG856" s="20"/>
      <c r="AH856" s="20"/>
      <c r="AI856" s="20"/>
      <c r="AJ856" s="20"/>
      <c r="AK856" s="20"/>
    </row>
    <row r="857" ht="16.5" customHeight="1">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c r="AA857" s="20"/>
      <c r="AB857" s="20"/>
      <c r="AC857" s="20"/>
      <c r="AE857" s="20"/>
      <c r="AF857" s="20"/>
      <c r="AG857" s="20"/>
      <c r="AH857" s="20"/>
      <c r="AI857" s="20"/>
      <c r="AJ857" s="20"/>
      <c r="AK857" s="20"/>
    </row>
    <row r="858" ht="16.5" customHeight="1">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c r="AA858" s="20"/>
      <c r="AB858" s="20"/>
      <c r="AC858" s="20"/>
      <c r="AE858" s="20"/>
      <c r="AF858" s="20"/>
      <c r="AG858" s="20"/>
      <c r="AH858" s="20"/>
      <c r="AI858" s="20"/>
      <c r="AJ858" s="20"/>
      <c r="AK858" s="20"/>
    </row>
    <row r="859" ht="16.5" customHeight="1">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c r="AA859" s="20"/>
      <c r="AB859" s="20"/>
      <c r="AC859" s="20"/>
      <c r="AE859" s="20"/>
      <c r="AF859" s="20"/>
      <c r="AG859" s="20"/>
      <c r="AH859" s="20"/>
      <c r="AI859" s="20"/>
      <c r="AJ859" s="20"/>
      <c r="AK859" s="20"/>
    </row>
    <row r="860" ht="16.5" customHeight="1">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c r="AA860" s="20"/>
      <c r="AB860" s="20"/>
      <c r="AC860" s="20"/>
      <c r="AE860" s="20"/>
      <c r="AF860" s="20"/>
      <c r="AG860" s="20"/>
      <c r="AH860" s="20"/>
      <c r="AI860" s="20"/>
      <c r="AJ860" s="20"/>
      <c r="AK860" s="20"/>
    </row>
    <row r="861" ht="16.5" customHeight="1">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c r="AA861" s="20"/>
      <c r="AB861" s="20"/>
      <c r="AC861" s="20"/>
      <c r="AE861" s="20"/>
      <c r="AF861" s="20"/>
      <c r="AG861" s="20"/>
      <c r="AH861" s="20"/>
      <c r="AI861" s="20"/>
      <c r="AJ861" s="20"/>
      <c r="AK861" s="20"/>
    </row>
    <row r="862" ht="16.5" customHeight="1">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c r="AA862" s="20"/>
      <c r="AB862" s="20"/>
      <c r="AC862" s="20"/>
      <c r="AE862" s="20"/>
      <c r="AF862" s="20"/>
      <c r="AG862" s="20"/>
      <c r="AH862" s="20"/>
      <c r="AI862" s="20"/>
      <c r="AJ862" s="20"/>
      <c r="AK862" s="20"/>
    </row>
    <row r="863" ht="16.5" customHeight="1">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c r="AA863" s="20"/>
      <c r="AB863" s="20"/>
      <c r="AC863" s="20"/>
      <c r="AE863" s="20"/>
      <c r="AF863" s="20"/>
      <c r="AG863" s="20"/>
      <c r="AH863" s="20"/>
      <c r="AI863" s="20"/>
      <c r="AJ863" s="20"/>
      <c r="AK863" s="20"/>
    </row>
    <row r="864" ht="16.5" customHeight="1">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c r="AA864" s="20"/>
      <c r="AB864" s="20"/>
      <c r="AC864" s="20"/>
      <c r="AE864" s="20"/>
      <c r="AF864" s="20"/>
      <c r="AG864" s="20"/>
      <c r="AH864" s="20"/>
      <c r="AI864" s="20"/>
      <c r="AJ864" s="20"/>
      <c r="AK864" s="20"/>
    </row>
    <row r="865" ht="16.5" customHeight="1">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c r="AA865" s="20"/>
      <c r="AB865" s="20"/>
      <c r="AC865" s="20"/>
      <c r="AE865" s="20"/>
      <c r="AF865" s="20"/>
      <c r="AG865" s="20"/>
      <c r="AH865" s="20"/>
      <c r="AI865" s="20"/>
      <c r="AJ865" s="20"/>
      <c r="AK865" s="20"/>
    </row>
    <row r="866" ht="16.5" customHeight="1">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c r="AA866" s="20"/>
      <c r="AB866" s="20"/>
      <c r="AC866" s="20"/>
      <c r="AE866" s="20"/>
      <c r="AF866" s="20"/>
      <c r="AG866" s="20"/>
      <c r="AH866" s="20"/>
      <c r="AI866" s="20"/>
      <c r="AJ866" s="20"/>
      <c r="AK866" s="20"/>
    </row>
    <row r="867" ht="16.5" customHeight="1">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c r="AA867" s="20"/>
      <c r="AB867" s="20"/>
      <c r="AC867" s="20"/>
      <c r="AE867" s="20"/>
      <c r="AF867" s="20"/>
      <c r="AG867" s="20"/>
      <c r="AH867" s="20"/>
      <c r="AI867" s="20"/>
      <c r="AJ867" s="20"/>
      <c r="AK867" s="20"/>
    </row>
    <row r="868" ht="16.5" customHeight="1">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c r="AA868" s="20"/>
      <c r="AB868" s="20"/>
      <c r="AC868" s="20"/>
      <c r="AE868" s="20"/>
      <c r="AF868" s="20"/>
      <c r="AG868" s="20"/>
      <c r="AH868" s="20"/>
      <c r="AI868" s="20"/>
      <c r="AJ868" s="20"/>
      <c r="AK868" s="20"/>
    </row>
    <row r="869" ht="16.5" customHeight="1">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c r="AA869" s="20"/>
      <c r="AB869" s="20"/>
      <c r="AC869" s="20"/>
      <c r="AE869" s="20"/>
      <c r="AF869" s="20"/>
      <c r="AG869" s="20"/>
      <c r="AH869" s="20"/>
      <c r="AI869" s="20"/>
      <c r="AJ869" s="20"/>
      <c r="AK869" s="20"/>
    </row>
    <row r="870" ht="16.5" customHeight="1">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c r="AA870" s="20"/>
      <c r="AB870" s="20"/>
      <c r="AC870" s="20"/>
      <c r="AE870" s="20"/>
      <c r="AF870" s="20"/>
      <c r="AG870" s="20"/>
      <c r="AH870" s="20"/>
      <c r="AI870" s="20"/>
      <c r="AJ870" s="20"/>
      <c r="AK870" s="20"/>
    </row>
    <row r="871" ht="16.5" customHeight="1">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c r="AA871" s="20"/>
      <c r="AB871" s="20"/>
      <c r="AC871" s="20"/>
      <c r="AE871" s="20"/>
      <c r="AF871" s="20"/>
      <c r="AG871" s="20"/>
      <c r="AH871" s="20"/>
      <c r="AI871" s="20"/>
      <c r="AJ871" s="20"/>
      <c r="AK871" s="20"/>
    </row>
    <row r="872" ht="16.5" customHeight="1">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c r="AA872" s="20"/>
      <c r="AB872" s="20"/>
      <c r="AC872" s="20"/>
      <c r="AE872" s="20"/>
      <c r="AF872" s="20"/>
      <c r="AG872" s="20"/>
      <c r="AH872" s="20"/>
      <c r="AI872" s="20"/>
      <c r="AJ872" s="20"/>
      <c r="AK872" s="20"/>
    </row>
    <row r="873" ht="16.5" customHeight="1">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c r="AA873" s="20"/>
      <c r="AB873" s="20"/>
      <c r="AC873" s="20"/>
      <c r="AE873" s="20"/>
      <c r="AF873" s="20"/>
      <c r="AG873" s="20"/>
      <c r="AH873" s="20"/>
      <c r="AI873" s="20"/>
      <c r="AJ873" s="20"/>
      <c r="AK873" s="20"/>
    </row>
    <row r="874" ht="16.5" customHeight="1">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c r="AA874" s="20"/>
      <c r="AB874" s="20"/>
      <c r="AC874" s="20"/>
      <c r="AE874" s="20"/>
      <c r="AF874" s="20"/>
      <c r="AG874" s="20"/>
      <c r="AH874" s="20"/>
      <c r="AI874" s="20"/>
      <c r="AJ874" s="20"/>
      <c r="AK874" s="20"/>
    </row>
    <row r="875" ht="16.5" customHeight="1">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c r="AA875" s="20"/>
      <c r="AB875" s="20"/>
      <c r="AC875" s="20"/>
      <c r="AE875" s="20"/>
      <c r="AF875" s="20"/>
      <c r="AG875" s="20"/>
      <c r="AH875" s="20"/>
      <c r="AI875" s="20"/>
      <c r="AJ875" s="20"/>
      <c r="AK875" s="20"/>
    </row>
    <row r="876" ht="16.5" customHeight="1">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c r="AA876" s="20"/>
      <c r="AB876" s="20"/>
      <c r="AC876" s="20"/>
      <c r="AE876" s="20"/>
      <c r="AF876" s="20"/>
      <c r="AG876" s="20"/>
      <c r="AH876" s="20"/>
      <c r="AI876" s="20"/>
      <c r="AJ876" s="20"/>
      <c r="AK876" s="20"/>
    </row>
    <row r="877" ht="16.5" customHeight="1">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c r="AA877" s="20"/>
      <c r="AB877" s="20"/>
      <c r="AC877" s="20"/>
      <c r="AE877" s="20"/>
      <c r="AF877" s="20"/>
      <c r="AG877" s="20"/>
      <c r="AH877" s="20"/>
      <c r="AI877" s="20"/>
      <c r="AJ877" s="20"/>
      <c r="AK877" s="20"/>
    </row>
    <row r="878" ht="16.5" customHeight="1">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c r="AA878" s="20"/>
      <c r="AB878" s="20"/>
      <c r="AC878" s="20"/>
      <c r="AE878" s="20"/>
      <c r="AF878" s="20"/>
      <c r="AG878" s="20"/>
      <c r="AH878" s="20"/>
      <c r="AI878" s="20"/>
      <c r="AJ878" s="20"/>
      <c r="AK878" s="20"/>
    </row>
    <row r="879" ht="16.5" customHeight="1">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c r="AA879" s="20"/>
      <c r="AB879" s="20"/>
      <c r="AC879" s="20"/>
      <c r="AE879" s="20"/>
      <c r="AF879" s="20"/>
      <c r="AG879" s="20"/>
      <c r="AH879" s="20"/>
      <c r="AI879" s="20"/>
      <c r="AJ879" s="20"/>
      <c r="AK879" s="20"/>
    </row>
    <row r="880" ht="16.5" customHeight="1">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c r="AA880" s="20"/>
      <c r="AB880" s="20"/>
      <c r="AC880" s="20"/>
      <c r="AE880" s="20"/>
      <c r="AF880" s="20"/>
      <c r="AG880" s="20"/>
      <c r="AH880" s="20"/>
      <c r="AI880" s="20"/>
      <c r="AJ880" s="20"/>
      <c r="AK880" s="20"/>
    </row>
    <row r="881" ht="16.5" customHeight="1">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c r="AA881" s="20"/>
      <c r="AB881" s="20"/>
      <c r="AC881" s="20"/>
      <c r="AE881" s="20"/>
      <c r="AF881" s="20"/>
      <c r="AG881" s="20"/>
      <c r="AH881" s="20"/>
      <c r="AI881" s="20"/>
      <c r="AJ881" s="20"/>
      <c r="AK881" s="20"/>
    </row>
    <row r="882" ht="16.5" customHeight="1">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c r="AA882" s="20"/>
      <c r="AB882" s="20"/>
      <c r="AC882" s="20"/>
      <c r="AE882" s="20"/>
      <c r="AF882" s="20"/>
      <c r="AG882" s="20"/>
      <c r="AH882" s="20"/>
      <c r="AI882" s="20"/>
      <c r="AJ882" s="20"/>
      <c r="AK882" s="20"/>
    </row>
    <row r="883" ht="16.5" customHeight="1">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c r="AA883" s="20"/>
      <c r="AB883" s="20"/>
      <c r="AC883" s="20"/>
      <c r="AE883" s="20"/>
      <c r="AF883" s="20"/>
      <c r="AG883" s="20"/>
      <c r="AH883" s="20"/>
      <c r="AI883" s="20"/>
      <c r="AJ883" s="20"/>
      <c r="AK883" s="20"/>
    </row>
    <row r="884" ht="16.5" customHeight="1">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c r="AA884" s="20"/>
      <c r="AB884" s="20"/>
      <c r="AC884" s="20"/>
      <c r="AE884" s="20"/>
      <c r="AF884" s="20"/>
      <c r="AG884" s="20"/>
      <c r="AH884" s="20"/>
      <c r="AI884" s="20"/>
      <c r="AJ884" s="20"/>
      <c r="AK884" s="20"/>
    </row>
    <row r="885" ht="16.5" customHeight="1">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c r="AA885" s="20"/>
      <c r="AB885" s="20"/>
      <c r="AC885" s="20"/>
      <c r="AE885" s="20"/>
      <c r="AF885" s="20"/>
      <c r="AG885" s="20"/>
      <c r="AH885" s="20"/>
      <c r="AI885" s="20"/>
      <c r="AJ885" s="20"/>
      <c r="AK885" s="20"/>
    </row>
    <row r="886" ht="16.5" customHeight="1">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c r="AA886" s="20"/>
      <c r="AB886" s="20"/>
      <c r="AC886" s="20"/>
      <c r="AE886" s="20"/>
      <c r="AF886" s="20"/>
      <c r="AG886" s="20"/>
      <c r="AH886" s="20"/>
      <c r="AI886" s="20"/>
      <c r="AJ886" s="20"/>
      <c r="AK886" s="20"/>
    </row>
    <row r="887" ht="16.5" customHeight="1">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c r="AA887" s="20"/>
      <c r="AB887" s="20"/>
      <c r="AC887" s="20"/>
      <c r="AE887" s="20"/>
      <c r="AF887" s="20"/>
      <c r="AG887" s="20"/>
      <c r="AH887" s="20"/>
      <c r="AI887" s="20"/>
      <c r="AJ887" s="20"/>
      <c r="AK887" s="20"/>
    </row>
    <row r="888" ht="16.5" customHeight="1">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c r="AA888" s="20"/>
      <c r="AB888" s="20"/>
      <c r="AC888" s="20"/>
      <c r="AE888" s="20"/>
      <c r="AF888" s="20"/>
      <c r="AG888" s="20"/>
      <c r="AH888" s="20"/>
      <c r="AI888" s="20"/>
      <c r="AJ888" s="20"/>
      <c r="AK888" s="20"/>
    </row>
    <row r="889" ht="16.5" customHeight="1">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c r="AA889" s="20"/>
      <c r="AB889" s="20"/>
      <c r="AC889" s="20"/>
      <c r="AE889" s="20"/>
      <c r="AF889" s="20"/>
      <c r="AG889" s="20"/>
      <c r="AH889" s="20"/>
      <c r="AI889" s="20"/>
      <c r="AJ889" s="20"/>
      <c r="AK889" s="20"/>
    </row>
    <row r="890" ht="16.5" customHeight="1">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c r="AA890" s="20"/>
      <c r="AB890" s="20"/>
      <c r="AC890" s="20"/>
      <c r="AE890" s="20"/>
      <c r="AF890" s="20"/>
      <c r="AG890" s="20"/>
      <c r="AH890" s="20"/>
      <c r="AI890" s="20"/>
      <c r="AJ890" s="20"/>
      <c r="AK890" s="20"/>
    </row>
    <row r="891" ht="16.5" customHeight="1">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c r="AA891" s="20"/>
      <c r="AB891" s="20"/>
      <c r="AC891" s="20"/>
      <c r="AE891" s="20"/>
      <c r="AF891" s="20"/>
      <c r="AG891" s="20"/>
      <c r="AH891" s="20"/>
      <c r="AI891" s="20"/>
      <c r="AJ891" s="20"/>
      <c r="AK891" s="20"/>
    </row>
    <row r="892" ht="16.5" customHeight="1">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c r="AA892" s="20"/>
      <c r="AB892" s="20"/>
      <c r="AC892" s="20"/>
      <c r="AE892" s="20"/>
      <c r="AF892" s="20"/>
      <c r="AG892" s="20"/>
      <c r="AH892" s="20"/>
      <c r="AI892" s="20"/>
      <c r="AJ892" s="20"/>
      <c r="AK892" s="20"/>
    </row>
    <row r="893" ht="16.5" customHeight="1">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c r="AA893" s="20"/>
      <c r="AB893" s="20"/>
      <c r="AC893" s="20"/>
      <c r="AE893" s="20"/>
      <c r="AF893" s="20"/>
      <c r="AG893" s="20"/>
      <c r="AH893" s="20"/>
      <c r="AI893" s="20"/>
      <c r="AJ893" s="20"/>
      <c r="AK893" s="20"/>
    </row>
    <row r="894" ht="16.5" customHeight="1">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c r="AA894" s="20"/>
      <c r="AB894" s="20"/>
      <c r="AC894" s="20"/>
      <c r="AE894" s="20"/>
      <c r="AF894" s="20"/>
      <c r="AG894" s="20"/>
      <c r="AH894" s="20"/>
      <c r="AI894" s="20"/>
      <c r="AJ894" s="20"/>
      <c r="AK894" s="20"/>
    </row>
    <row r="895" ht="16.5" customHeight="1">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c r="AA895" s="20"/>
      <c r="AB895" s="20"/>
      <c r="AC895" s="20"/>
      <c r="AE895" s="20"/>
      <c r="AF895" s="20"/>
      <c r="AG895" s="20"/>
      <c r="AH895" s="20"/>
      <c r="AI895" s="20"/>
      <c r="AJ895" s="20"/>
      <c r="AK895" s="20"/>
    </row>
    <row r="896" ht="16.5" customHeight="1">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c r="AA896" s="20"/>
      <c r="AB896" s="20"/>
      <c r="AC896" s="20"/>
      <c r="AE896" s="20"/>
      <c r="AF896" s="20"/>
      <c r="AG896" s="20"/>
      <c r="AH896" s="20"/>
      <c r="AI896" s="20"/>
      <c r="AJ896" s="20"/>
      <c r="AK896" s="20"/>
    </row>
    <row r="897" ht="16.5" customHeight="1">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c r="AA897" s="20"/>
      <c r="AB897" s="20"/>
      <c r="AC897" s="20"/>
      <c r="AE897" s="20"/>
      <c r="AF897" s="20"/>
      <c r="AG897" s="20"/>
      <c r="AH897" s="20"/>
      <c r="AI897" s="20"/>
      <c r="AJ897" s="20"/>
      <c r="AK897" s="20"/>
    </row>
    <row r="898" ht="16.5" customHeight="1">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c r="AA898" s="20"/>
      <c r="AB898" s="20"/>
      <c r="AC898" s="20"/>
      <c r="AE898" s="20"/>
      <c r="AF898" s="20"/>
      <c r="AG898" s="20"/>
      <c r="AH898" s="20"/>
      <c r="AI898" s="20"/>
      <c r="AJ898" s="20"/>
      <c r="AK898" s="20"/>
    </row>
    <row r="899" ht="16.5" customHeight="1">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c r="AA899" s="20"/>
      <c r="AB899" s="20"/>
      <c r="AC899" s="20"/>
      <c r="AE899" s="20"/>
      <c r="AF899" s="20"/>
      <c r="AG899" s="20"/>
      <c r="AH899" s="20"/>
      <c r="AI899" s="20"/>
      <c r="AJ899" s="20"/>
      <c r="AK899" s="20"/>
    </row>
    <row r="900" ht="16.5" customHeight="1">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c r="AA900" s="20"/>
      <c r="AB900" s="20"/>
      <c r="AC900" s="20"/>
      <c r="AE900" s="20"/>
      <c r="AF900" s="20"/>
      <c r="AG900" s="20"/>
      <c r="AH900" s="20"/>
      <c r="AI900" s="20"/>
      <c r="AJ900" s="20"/>
      <c r="AK900" s="20"/>
    </row>
    <row r="901" ht="16.5" customHeight="1">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c r="AE901" s="20"/>
      <c r="AF901" s="20"/>
      <c r="AG901" s="20"/>
      <c r="AH901" s="20"/>
      <c r="AI901" s="20"/>
      <c r="AJ901" s="20"/>
      <c r="AK901" s="20"/>
    </row>
    <row r="902" ht="16.5" customHeight="1">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c r="AE902" s="20"/>
      <c r="AF902" s="20"/>
      <c r="AG902" s="20"/>
      <c r="AH902" s="20"/>
      <c r="AI902" s="20"/>
      <c r="AJ902" s="20"/>
      <c r="AK902" s="20"/>
    </row>
    <row r="903" ht="16.5" customHeight="1">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c r="AE903" s="20"/>
      <c r="AF903" s="20"/>
      <c r="AG903" s="20"/>
      <c r="AH903" s="20"/>
      <c r="AI903" s="20"/>
      <c r="AJ903" s="20"/>
      <c r="AK903" s="20"/>
    </row>
    <row r="904" ht="16.5" customHeight="1">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c r="AE904" s="20"/>
      <c r="AF904" s="20"/>
      <c r="AG904" s="20"/>
      <c r="AH904" s="20"/>
      <c r="AI904" s="20"/>
      <c r="AJ904" s="20"/>
      <c r="AK904" s="20"/>
    </row>
    <row r="905" ht="16.5" customHeight="1">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c r="AE905" s="20"/>
      <c r="AF905" s="20"/>
      <c r="AG905" s="20"/>
      <c r="AH905" s="20"/>
      <c r="AI905" s="20"/>
      <c r="AJ905" s="20"/>
      <c r="AK905" s="20"/>
    </row>
    <row r="906" ht="16.5" customHeight="1">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E906" s="20"/>
      <c r="AF906" s="20"/>
      <c r="AG906" s="20"/>
      <c r="AH906" s="20"/>
      <c r="AI906" s="20"/>
      <c r="AJ906" s="20"/>
      <c r="AK906" s="20"/>
    </row>
    <row r="907" ht="16.5" customHeight="1">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E907" s="20"/>
      <c r="AF907" s="20"/>
      <c r="AG907" s="20"/>
      <c r="AH907" s="20"/>
      <c r="AI907" s="20"/>
      <c r="AJ907" s="20"/>
      <c r="AK907" s="20"/>
    </row>
    <row r="908" ht="16.5" customHeight="1">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c r="AE908" s="20"/>
      <c r="AF908" s="20"/>
      <c r="AG908" s="20"/>
      <c r="AH908" s="20"/>
      <c r="AI908" s="20"/>
      <c r="AJ908" s="20"/>
      <c r="AK908" s="20"/>
    </row>
    <row r="909" ht="16.5" customHeight="1">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E909" s="20"/>
      <c r="AF909" s="20"/>
      <c r="AG909" s="20"/>
      <c r="AH909" s="20"/>
      <c r="AI909" s="20"/>
      <c r="AJ909" s="20"/>
      <c r="AK909" s="20"/>
    </row>
    <row r="910" ht="16.5" customHeight="1">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c r="AA910" s="20"/>
      <c r="AB910" s="20"/>
      <c r="AC910" s="20"/>
      <c r="AE910" s="20"/>
      <c r="AF910" s="20"/>
      <c r="AG910" s="20"/>
      <c r="AH910" s="20"/>
      <c r="AI910" s="20"/>
      <c r="AJ910" s="20"/>
      <c r="AK910" s="20"/>
    </row>
    <row r="911" ht="16.5" customHeight="1">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c r="AA911" s="20"/>
      <c r="AB911" s="20"/>
      <c r="AC911" s="20"/>
      <c r="AE911" s="20"/>
      <c r="AF911" s="20"/>
      <c r="AG911" s="20"/>
      <c r="AH911" s="20"/>
      <c r="AI911" s="20"/>
      <c r="AJ911" s="20"/>
      <c r="AK911" s="20"/>
    </row>
    <row r="912" ht="16.5" customHeight="1">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c r="AA912" s="20"/>
      <c r="AB912" s="20"/>
      <c r="AC912" s="20"/>
      <c r="AE912" s="20"/>
      <c r="AF912" s="20"/>
      <c r="AG912" s="20"/>
      <c r="AH912" s="20"/>
      <c r="AI912" s="20"/>
      <c r="AJ912" s="20"/>
      <c r="AK912" s="20"/>
    </row>
    <row r="913" ht="16.5" customHeight="1">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c r="AA913" s="20"/>
      <c r="AB913" s="20"/>
      <c r="AC913" s="20"/>
      <c r="AE913" s="20"/>
      <c r="AF913" s="20"/>
      <c r="AG913" s="20"/>
      <c r="AH913" s="20"/>
      <c r="AI913" s="20"/>
      <c r="AJ913" s="20"/>
      <c r="AK913" s="20"/>
    </row>
    <row r="914" ht="16.5" customHeight="1">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c r="AA914" s="20"/>
      <c r="AB914" s="20"/>
      <c r="AC914" s="20"/>
      <c r="AE914" s="20"/>
      <c r="AF914" s="20"/>
      <c r="AG914" s="20"/>
      <c r="AH914" s="20"/>
      <c r="AI914" s="20"/>
      <c r="AJ914" s="20"/>
      <c r="AK914" s="20"/>
    </row>
    <row r="915" ht="16.5" customHeight="1">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c r="AA915" s="20"/>
      <c r="AB915" s="20"/>
      <c r="AC915" s="20"/>
      <c r="AE915" s="20"/>
      <c r="AF915" s="20"/>
      <c r="AG915" s="20"/>
      <c r="AH915" s="20"/>
      <c r="AI915" s="20"/>
      <c r="AJ915" s="20"/>
      <c r="AK915" s="20"/>
    </row>
    <row r="916" ht="16.5" customHeight="1">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c r="AA916" s="20"/>
      <c r="AB916" s="20"/>
      <c r="AC916" s="20"/>
      <c r="AE916" s="20"/>
      <c r="AF916" s="20"/>
      <c r="AG916" s="20"/>
      <c r="AH916" s="20"/>
      <c r="AI916" s="20"/>
      <c r="AJ916" s="20"/>
      <c r="AK916" s="20"/>
    </row>
    <row r="917" ht="16.5" customHeight="1">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c r="AA917" s="20"/>
      <c r="AB917" s="20"/>
      <c r="AC917" s="20"/>
      <c r="AE917" s="20"/>
      <c r="AF917" s="20"/>
      <c r="AG917" s="20"/>
      <c r="AH917" s="20"/>
      <c r="AI917" s="20"/>
      <c r="AJ917" s="20"/>
      <c r="AK917" s="20"/>
    </row>
    <row r="918" ht="16.5" customHeight="1">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c r="AA918" s="20"/>
      <c r="AB918" s="20"/>
      <c r="AC918" s="20"/>
      <c r="AE918" s="20"/>
      <c r="AF918" s="20"/>
      <c r="AG918" s="20"/>
      <c r="AH918" s="20"/>
      <c r="AI918" s="20"/>
      <c r="AJ918" s="20"/>
      <c r="AK918" s="20"/>
    </row>
    <row r="919" ht="16.5" customHeight="1">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c r="AA919" s="20"/>
      <c r="AB919" s="20"/>
      <c r="AC919" s="20"/>
      <c r="AE919" s="20"/>
      <c r="AF919" s="20"/>
      <c r="AG919" s="20"/>
      <c r="AH919" s="20"/>
      <c r="AI919" s="20"/>
      <c r="AJ919" s="20"/>
      <c r="AK919" s="20"/>
    </row>
    <row r="920" ht="16.5" customHeight="1">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c r="AA920" s="20"/>
      <c r="AB920" s="20"/>
      <c r="AC920" s="20"/>
      <c r="AE920" s="20"/>
      <c r="AF920" s="20"/>
      <c r="AG920" s="20"/>
      <c r="AH920" s="20"/>
      <c r="AI920" s="20"/>
      <c r="AJ920" s="20"/>
      <c r="AK920" s="20"/>
    </row>
    <row r="921" ht="16.5" customHeight="1">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c r="AA921" s="20"/>
      <c r="AB921" s="20"/>
      <c r="AC921" s="20"/>
      <c r="AE921" s="20"/>
      <c r="AF921" s="20"/>
      <c r="AG921" s="20"/>
      <c r="AH921" s="20"/>
      <c r="AI921" s="20"/>
      <c r="AJ921" s="20"/>
      <c r="AK921" s="20"/>
    </row>
    <row r="922" ht="16.5" customHeight="1">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c r="AA922" s="20"/>
      <c r="AB922" s="20"/>
      <c r="AC922" s="20"/>
      <c r="AE922" s="20"/>
      <c r="AF922" s="20"/>
      <c r="AG922" s="20"/>
      <c r="AH922" s="20"/>
      <c r="AI922" s="20"/>
      <c r="AJ922" s="20"/>
      <c r="AK922" s="20"/>
    </row>
    <row r="923" ht="16.5" customHeight="1">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c r="AA923" s="20"/>
      <c r="AB923" s="20"/>
      <c r="AC923" s="20"/>
      <c r="AE923" s="20"/>
      <c r="AF923" s="20"/>
      <c r="AG923" s="20"/>
      <c r="AH923" s="20"/>
      <c r="AI923" s="20"/>
      <c r="AJ923" s="20"/>
      <c r="AK923" s="20"/>
    </row>
    <row r="924" ht="16.5" customHeight="1">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c r="AA924" s="20"/>
      <c r="AB924" s="20"/>
      <c r="AC924" s="20"/>
      <c r="AE924" s="20"/>
      <c r="AF924" s="20"/>
      <c r="AG924" s="20"/>
      <c r="AH924" s="20"/>
      <c r="AI924" s="20"/>
      <c r="AJ924" s="20"/>
      <c r="AK924" s="20"/>
    </row>
    <row r="925" ht="16.5" customHeight="1">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c r="AA925" s="20"/>
      <c r="AB925" s="20"/>
      <c r="AC925" s="20"/>
      <c r="AE925" s="20"/>
      <c r="AF925" s="20"/>
      <c r="AG925" s="20"/>
      <c r="AH925" s="20"/>
      <c r="AI925" s="20"/>
      <c r="AJ925" s="20"/>
      <c r="AK925" s="20"/>
    </row>
    <row r="926" ht="16.5" customHeight="1">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c r="AA926" s="20"/>
      <c r="AB926" s="20"/>
      <c r="AC926" s="20"/>
      <c r="AE926" s="20"/>
      <c r="AF926" s="20"/>
      <c r="AG926" s="20"/>
      <c r="AH926" s="20"/>
      <c r="AI926" s="20"/>
      <c r="AJ926" s="20"/>
      <c r="AK926" s="20"/>
    </row>
    <row r="927" ht="16.5" customHeight="1">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c r="AA927" s="20"/>
      <c r="AB927" s="20"/>
      <c r="AC927" s="20"/>
      <c r="AE927" s="20"/>
      <c r="AF927" s="20"/>
      <c r="AG927" s="20"/>
      <c r="AH927" s="20"/>
      <c r="AI927" s="20"/>
      <c r="AJ927" s="20"/>
      <c r="AK927" s="20"/>
    </row>
    <row r="928" ht="16.5" customHeight="1">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c r="AA928" s="20"/>
      <c r="AB928" s="20"/>
      <c r="AC928" s="20"/>
      <c r="AE928" s="20"/>
      <c r="AF928" s="20"/>
      <c r="AG928" s="20"/>
      <c r="AH928" s="20"/>
      <c r="AI928" s="20"/>
      <c r="AJ928" s="20"/>
      <c r="AK928" s="20"/>
    </row>
    <row r="929" ht="16.5" customHeight="1">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c r="AA929" s="20"/>
      <c r="AB929" s="20"/>
      <c r="AC929" s="20"/>
      <c r="AE929" s="20"/>
      <c r="AF929" s="20"/>
      <c r="AG929" s="20"/>
      <c r="AH929" s="20"/>
      <c r="AI929" s="20"/>
      <c r="AJ929" s="20"/>
      <c r="AK929" s="20"/>
    </row>
    <row r="930" ht="16.5" customHeight="1">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c r="AA930" s="20"/>
      <c r="AB930" s="20"/>
      <c r="AC930" s="20"/>
      <c r="AE930" s="20"/>
      <c r="AF930" s="20"/>
      <c r="AG930" s="20"/>
      <c r="AH930" s="20"/>
      <c r="AI930" s="20"/>
      <c r="AJ930" s="20"/>
      <c r="AK930" s="20"/>
    </row>
    <row r="931" ht="16.5" customHeight="1">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c r="AA931" s="20"/>
      <c r="AB931" s="20"/>
      <c r="AC931" s="20"/>
      <c r="AE931" s="20"/>
      <c r="AF931" s="20"/>
      <c r="AG931" s="20"/>
      <c r="AH931" s="20"/>
      <c r="AI931" s="20"/>
      <c r="AJ931" s="20"/>
      <c r="AK931" s="20"/>
    </row>
    <row r="932" ht="16.5" customHeight="1">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c r="AA932" s="20"/>
      <c r="AB932" s="20"/>
      <c r="AC932" s="20"/>
      <c r="AE932" s="20"/>
      <c r="AF932" s="20"/>
      <c r="AG932" s="20"/>
      <c r="AH932" s="20"/>
      <c r="AI932" s="20"/>
      <c r="AJ932" s="20"/>
      <c r="AK932" s="20"/>
    </row>
    <row r="933" ht="16.5" customHeight="1">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c r="AA933" s="20"/>
      <c r="AB933" s="20"/>
      <c r="AC933" s="20"/>
      <c r="AE933" s="20"/>
      <c r="AF933" s="20"/>
      <c r="AG933" s="20"/>
      <c r="AH933" s="20"/>
      <c r="AI933" s="20"/>
      <c r="AJ933" s="20"/>
      <c r="AK933" s="20"/>
    </row>
    <row r="934" ht="16.5" customHeight="1">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c r="AA934" s="20"/>
      <c r="AB934" s="20"/>
      <c r="AC934" s="20"/>
      <c r="AE934" s="20"/>
      <c r="AF934" s="20"/>
      <c r="AG934" s="20"/>
      <c r="AH934" s="20"/>
      <c r="AI934" s="20"/>
      <c r="AJ934" s="20"/>
      <c r="AK934" s="20"/>
    </row>
    <row r="935" ht="16.5" customHeight="1">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c r="AA935" s="20"/>
      <c r="AB935" s="20"/>
      <c r="AC935" s="20"/>
      <c r="AE935" s="20"/>
      <c r="AF935" s="20"/>
      <c r="AG935" s="20"/>
      <c r="AH935" s="20"/>
      <c r="AI935" s="20"/>
      <c r="AJ935" s="20"/>
      <c r="AK935" s="20"/>
    </row>
    <row r="936" ht="16.5" customHeight="1">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c r="AA936" s="20"/>
      <c r="AB936" s="20"/>
      <c r="AC936" s="20"/>
      <c r="AE936" s="20"/>
      <c r="AF936" s="20"/>
      <c r="AG936" s="20"/>
      <c r="AH936" s="20"/>
      <c r="AI936" s="20"/>
      <c r="AJ936" s="20"/>
      <c r="AK936" s="20"/>
    </row>
    <row r="937" ht="16.5" customHeight="1">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c r="AA937" s="20"/>
      <c r="AB937" s="20"/>
      <c r="AC937" s="20"/>
      <c r="AE937" s="20"/>
      <c r="AF937" s="20"/>
      <c r="AG937" s="20"/>
      <c r="AH937" s="20"/>
      <c r="AI937" s="20"/>
      <c r="AJ937" s="20"/>
      <c r="AK937" s="20"/>
    </row>
    <row r="938" ht="16.5" customHeight="1">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c r="AA938" s="20"/>
      <c r="AB938" s="20"/>
      <c r="AC938" s="20"/>
      <c r="AE938" s="20"/>
      <c r="AF938" s="20"/>
      <c r="AG938" s="20"/>
      <c r="AH938" s="20"/>
      <c r="AI938" s="20"/>
      <c r="AJ938" s="20"/>
      <c r="AK938" s="20"/>
    </row>
    <row r="939" ht="16.5" customHeight="1">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c r="AA939" s="20"/>
      <c r="AB939" s="20"/>
      <c r="AC939" s="20"/>
      <c r="AE939" s="20"/>
      <c r="AF939" s="20"/>
      <c r="AG939" s="20"/>
      <c r="AH939" s="20"/>
      <c r="AI939" s="20"/>
      <c r="AJ939" s="20"/>
      <c r="AK939" s="20"/>
    </row>
    <row r="940" ht="16.5" customHeight="1">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c r="AA940" s="20"/>
      <c r="AB940" s="20"/>
      <c r="AC940" s="20"/>
      <c r="AE940" s="20"/>
      <c r="AF940" s="20"/>
      <c r="AG940" s="20"/>
      <c r="AH940" s="20"/>
      <c r="AI940" s="20"/>
      <c r="AJ940" s="20"/>
      <c r="AK940" s="20"/>
    </row>
    <row r="941" ht="16.5" customHeight="1">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c r="AA941" s="20"/>
      <c r="AB941" s="20"/>
      <c r="AC941" s="20"/>
      <c r="AE941" s="20"/>
      <c r="AF941" s="20"/>
      <c r="AG941" s="20"/>
      <c r="AH941" s="20"/>
      <c r="AI941" s="20"/>
      <c r="AJ941" s="20"/>
      <c r="AK941" s="20"/>
    </row>
    <row r="942" ht="16.5" customHeight="1">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c r="AA942" s="20"/>
      <c r="AB942" s="20"/>
      <c r="AC942" s="20"/>
      <c r="AE942" s="20"/>
      <c r="AF942" s="20"/>
      <c r="AG942" s="20"/>
      <c r="AH942" s="20"/>
      <c r="AI942" s="20"/>
      <c r="AJ942" s="20"/>
      <c r="AK942" s="20"/>
    </row>
    <row r="943" ht="16.5" customHeight="1">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c r="AA943" s="20"/>
      <c r="AB943" s="20"/>
      <c r="AC943" s="20"/>
      <c r="AE943" s="20"/>
      <c r="AF943" s="20"/>
      <c r="AG943" s="20"/>
      <c r="AH943" s="20"/>
      <c r="AI943" s="20"/>
      <c r="AJ943" s="20"/>
      <c r="AK943" s="20"/>
    </row>
    <row r="944" ht="16.5" customHeight="1">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c r="AA944" s="20"/>
      <c r="AB944" s="20"/>
      <c r="AC944" s="20"/>
      <c r="AE944" s="20"/>
      <c r="AF944" s="20"/>
      <c r="AG944" s="20"/>
      <c r="AH944" s="20"/>
      <c r="AI944" s="20"/>
      <c r="AJ944" s="20"/>
      <c r="AK944" s="20"/>
    </row>
    <row r="945" ht="16.5" customHeight="1">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c r="AA945" s="20"/>
      <c r="AB945" s="20"/>
      <c r="AC945" s="20"/>
      <c r="AE945" s="20"/>
      <c r="AF945" s="20"/>
      <c r="AG945" s="20"/>
      <c r="AH945" s="20"/>
      <c r="AI945" s="20"/>
      <c r="AJ945" s="20"/>
      <c r="AK945" s="20"/>
    </row>
    <row r="946" ht="16.5" customHeight="1">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c r="AA946" s="20"/>
      <c r="AB946" s="20"/>
      <c r="AC946" s="20"/>
      <c r="AE946" s="20"/>
      <c r="AF946" s="20"/>
      <c r="AG946" s="20"/>
      <c r="AH946" s="20"/>
      <c r="AI946" s="20"/>
      <c r="AJ946" s="20"/>
      <c r="AK946" s="20"/>
    </row>
    <row r="947" ht="16.5" customHeight="1">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c r="AA947" s="20"/>
      <c r="AB947" s="20"/>
      <c r="AC947" s="20"/>
      <c r="AE947" s="20"/>
      <c r="AF947" s="20"/>
      <c r="AG947" s="20"/>
      <c r="AH947" s="20"/>
      <c r="AI947" s="20"/>
      <c r="AJ947" s="20"/>
      <c r="AK947" s="20"/>
    </row>
    <row r="948" ht="16.5" customHeight="1">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c r="AA948" s="20"/>
      <c r="AB948" s="20"/>
      <c r="AC948" s="20"/>
      <c r="AE948" s="20"/>
      <c r="AF948" s="20"/>
      <c r="AG948" s="20"/>
      <c r="AH948" s="20"/>
      <c r="AI948" s="20"/>
      <c r="AJ948" s="20"/>
      <c r="AK948" s="20"/>
    </row>
    <row r="949" ht="16.5" customHeight="1">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c r="AA949" s="20"/>
      <c r="AB949" s="20"/>
      <c r="AC949" s="20"/>
      <c r="AE949" s="20"/>
      <c r="AF949" s="20"/>
      <c r="AG949" s="20"/>
      <c r="AH949" s="20"/>
      <c r="AI949" s="20"/>
      <c r="AJ949" s="20"/>
      <c r="AK949" s="20"/>
    </row>
    <row r="950" ht="16.5" customHeight="1">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c r="AA950" s="20"/>
      <c r="AB950" s="20"/>
      <c r="AC950" s="20"/>
      <c r="AE950" s="20"/>
      <c r="AF950" s="20"/>
      <c r="AG950" s="20"/>
      <c r="AH950" s="20"/>
      <c r="AI950" s="20"/>
      <c r="AJ950" s="20"/>
      <c r="AK950" s="20"/>
    </row>
    <row r="951" ht="16.5" customHeight="1">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c r="AA951" s="20"/>
      <c r="AB951" s="20"/>
      <c r="AC951" s="20"/>
      <c r="AE951" s="20"/>
      <c r="AF951" s="20"/>
      <c r="AG951" s="20"/>
      <c r="AH951" s="20"/>
      <c r="AI951" s="20"/>
      <c r="AJ951" s="20"/>
      <c r="AK951" s="20"/>
    </row>
    <row r="952" ht="16.5" customHeight="1">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c r="AA952" s="20"/>
      <c r="AB952" s="20"/>
      <c r="AC952" s="20"/>
      <c r="AE952" s="20"/>
      <c r="AF952" s="20"/>
      <c r="AG952" s="20"/>
      <c r="AH952" s="20"/>
      <c r="AI952" s="20"/>
      <c r="AJ952" s="20"/>
      <c r="AK952" s="20"/>
    </row>
    <row r="953" ht="16.5" customHeight="1">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c r="AA953" s="20"/>
      <c r="AB953" s="20"/>
      <c r="AC953" s="20"/>
      <c r="AE953" s="20"/>
      <c r="AF953" s="20"/>
      <c r="AG953" s="20"/>
      <c r="AH953" s="20"/>
      <c r="AI953" s="20"/>
      <c r="AJ953" s="20"/>
      <c r="AK953" s="20"/>
    </row>
    <row r="954" ht="16.5" customHeight="1">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c r="AA954" s="20"/>
      <c r="AB954" s="20"/>
      <c r="AC954" s="20"/>
      <c r="AE954" s="20"/>
      <c r="AF954" s="20"/>
      <c r="AG954" s="20"/>
      <c r="AH954" s="20"/>
      <c r="AI954" s="20"/>
      <c r="AJ954" s="20"/>
      <c r="AK954" s="20"/>
    </row>
    <row r="955" ht="16.5" customHeight="1">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c r="AA955" s="20"/>
      <c r="AB955" s="20"/>
      <c r="AC955" s="20"/>
      <c r="AE955" s="20"/>
      <c r="AF955" s="20"/>
      <c r="AG955" s="20"/>
      <c r="AH955" s="20"/>
      <c r="AI955" s="20"/>
      <c r="AJ955" s="20"/>
      <c r="AK955" s="20"/>
    </row>
    <row r="956" ht="16.5" customHeight="1">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c r="AA956" s="20"/>
      <c r="AB956" s="20"/>
      <c r="AC956" s="20"/>
      <c r="AE956" s="20"/>
      <c r="AF956" s="20"/>
      <c r="AG956" s="20"/>
      <c r="AH956" s="20"/>
      <c r="AI956" s="20"/>
      <c r="AJ956" s="20"/>
      <c r="AK956" s="20"/>
    </row>
    <row r="957" ht="16.5" customHeight="1">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c r="AA957" s="20"/>
      <c r="AB957" s="20"/>
      <c r="AC957" s="20"/>
      <c r="AE957" s="20"/>
      <c r="AF957" s="20"/>
      <c r="AG957" s="20"/>
      <c r="AH957" s="20"/>
      <c r="AI957" s="20"/>
      <c r="AJ957" s="20"/>
      <c r="AK957" s="20"/>
    </row>
    <row r="958" ht="16.5" customHeight="1">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c r="AA958" s="20"/>
      <c r="AB958" s="20"/>
      <c r="AC958" s="20"/>
      <c r="AE958" s="20"/>
      <c r="AF958" s="20"/>
      <c r="AG958" s="20"/>
      <c r="AH958" s="20"/>
      <c r="AI958" s="20"/>
      <c r="AJ958" s="20"/>
      <c r="AK958" s="20"/>
    </row>
    <row r="959" ht="16.5" customHeight="1">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c r="AA959" s="20"/>
      <c r="AB959" s="20"/>
      <c r="AC959" s="20"/>
      <c r="AE959" s="20"/>
      <c r="AF959" s="20"/>
      <c r="AG959" s="20"/>
      <c r="AH959" s="20"/>
      <c r="AI959" s="20"/>
      <c r="AJ959" s="20"/>
      <c r="AK959" s="20"/>
    </row>
    <row r="960" ht="16.5" customHeight="1">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c r="AA960" s="20"/>
      <c r="AB960" s="20"/>
      <c r="AC960" s="20"/>
      <c r="AE960" s="20"/>
      <c r="AF960" s="20"/>
      <c r="AG960" s="20"/>
      <c r="AH960" s="20"/>
      <c r="AI960" s="20"/>
      <c r="AJ960" s="20"/>
      <c r="AK960" s="20"/>
    </row>
    <row r="961" ht="16.5" customHeight="1">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c r="AA961" s="20"/>
      <c r="AB961" s="20"/>
      <c r="AC961" s="20"/>
      <c r="AE961" s="20"/>
      <c r="AF961" s="20"/>
      <c r="AG961" s="20"/>
      <c r="AH961" s="20"/>
      <c r="AI961" s="20"/>
      <c r="AJ961" s="20"/>
      <c r="AK961" s="20"/>
    </row>
    <row r="962" ht="16.5" customHeight="1">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c r="AA962" s="20"/>
      <c r="AB962" s="20"/>
      <c r="AC962" s="20"/>
      <c r="AE962" s="20"/>
      <c r="AF962" s="20"/>
      <c r="AG962" s="20"/>
      <c r="AH962" s="20"/>
      <c r="AI962" s="20"/>
      <c r="AJ962" s="20"/>
      <c r="AK962" s="20"/>
    </row>
    <row r="963" ht="16.5" customHeight="1">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c r="AA963" s="20"/>
      <c r="AB963" s="20"/>
      <c r="AC963" s="20"/>
      <c r="AE963" s="20"/>
      <c r="AF963" s="20"/>
      <c r="AG963" s="20"/>
      <c r="AH963" s="20"/>
      <c r="AI963" s="20"/>
      <c r="AJ963" s="20"/>
      <c r="AK963" s="20"/>
    </row>
    <row r="964" ht="16.5" customHeight="1">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c r="AA964" s="20"/>
      <c r="AB964" s="20"/>
      <c r="AC964" s="20"/>
      <c r="AE964" s="20"/>
      <c r="AF964" s="20"/>
      <c r="AG964" s="20"/>
      <c r="AH964" s="20"/>
      <c r="AI964" s="20"/>
      <c r="AJ964" s="20"/>
      <c r="AK964" s="20"/>
    </row>
    <row r="965" ht="16.5" customHeight="1">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c r="AA965" s="20"/>
      <c r="AB965" s="20"/>
      <c r="AC965" s="20"/>
      <c r="AE965" s="20"/>
      <c r="AF965" s="20"/>
      <c r="AG965" s="20"/>
      <c r="AH965" s="20"/>
      <c r="AI965" s="20"/>
      <c r="AJ965" s="20"/>
      <c r="AK965" s="20"/>
    </row>
    <row r="966" ht="16.5" customHeight="1">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c r="AA966" s="20"/>
      <c r="AB966" s="20"/>
      <c r="AC966" s="20"/>
      <c r="AE966" s="20"/>
      <c r="AF966" s="20"/>
      <c r="AG966" s="20"/>
      <c r="AH966" s="20"/>
      <c r="AI966" s="20"/>
      <c r="AJ966" s="20"/>
      <c r="AK966" s="20"/>
    </row>
    <row r="967" ht="16.5" customHeight="1">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c r="AA967" s="20"/>
      <c r="AB967" s="20"/>
      <c r="AC967" s="20"/>
      <c r="AE967" s="20"/>
      <c r="AF967" s="20"/>
      <c r="AG967" s="20"/>
      <c r="AH967" s="20"/>
      <c r="AI967" s="20"/>
      <c r="AJ967" s="20"/>
      <c r="AK967" s="20"/>
    </row>
    <row r="968" ht="16.5" customHeight="1">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c r="AA968" s="20"/>
      <c r="AB968" s="20"/>
      <c r="AC968" s="20"/>
      <c r="AE968" s="20"/>
      <c r="AF968" s="20"/>
      <c r="AG968" s="20"/>
      <c r="AH968" s="20"/>
      <c r="AI968" s="20"/>
      <c r="AJ968" s="20"/>
      <c r="AK968" s="20"/>
    </row>
    <row r="969" ht="16.5" customHeight="1">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c r="AA969" s="20"/>
      <c r="AB969" s="20"/>
      <c r="AC969" s="20"/>
      <c r="AE969" s="20"/>
      <c r="AF969" s="20"/>
      <c r="AG969" s="20"/>
      <c r="AH969" s="20"/>
      <c r="AI969" s="20"/>
      <c r="AJ969" s="20"/>
      <c r="AK969" s="20"/>
    </row>
    <row r="970" ht="16.5" customHeight="1">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c r="AA970" s="20"/>
      <c r="AB970" s="20"/>
      <c r="AC970" s="20"/>
      <c r="AE970" s="20"/>
      <c r="AF970" s="20"/>
      <c r="AG970" s="20"/>
      <c r="AH970" s="20"/>
      <c r="AI970" s="20"/>
      <c r="AJ970" s="20"/>
      <c r="AK970" s="20"/>
    </row>
    <row r="971" ht="16.5" customHeight="1">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c r="AA971" s="20"/>
      <c r="AB971" s="20"/>
      <c r="AC971" s="20"/>
      <c r="AE971" s="20"/>
      <c r="AF971" s="20"/>
      <c r="AG971" s="20"/>
      <c r="AH971" s="20"/>
      <c r="AI971" s="20"/>
      <c r="AJ971" s="20"/>
      <c r="AK971" s="20"/>
    </row>
    <row r="972" ht="16.5" customHeight="1">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c r="AA972" s="20"/>
      <c r="AB972" s="20"/>
      <c r="AC972" s="20"/>
      <c r="AE972" s="20"/>
      <c r="AF972" s="20"/>
      <c r="AG972" s="20"/>
      <c r="AH972" s="20"/>
      <c r="AI972" s="20"/>
      <c r="AJ972" s="20"/>
      <c r="AK972" s="20"/>
    </row>
    <row r="973" ht="16.5" customHeight="1">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c r="AA973" s="20"/>
      <c r="AB973" s="20"/>
      <c r="AC973" s="20"/>
      <c r="AE973" s="20"/>
      <c r="AF973" s="20"/>
      <c r="AG973" s="20"/>
      <c r="AH973" s="20"/>
      <c r="AI973" s="20"/>
      <c r="AJ973" s="20"/>
      <c r="AK973" s="20"/>
    </row>
    <row r="974" ht="16.5" customHeight="1">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c r="AA974" s="20"/>
      <c r="AB974" s="20"/>
      <c r="AC974" s="20"/>
      <c r="AE974" s="20"/>
      <c r="AF974" s="20"/>
      <c r="AG974" s="20"/>
      <c r="AH974" s="20"/>
      <c r="AI974" s="20"/>
      <c r="AJ974" s="20"/>
      <c r="AK974" s="20"/>
    </row>
    <row r="975" ht="16.5" customHeight="1">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c r="AA975" s="20"/>
      <c r="AB975" s="20"/>
      <c r="AC975" s="20"/>
      <c r="AE975" s="20"/>
      <c r="AF975" s="20"/>
      <c r="AG975" s="20"/>
      <c r="AH975" s="20"/>
      <c r="AI975" s="20"/>
      <c r="AJ975" s="20"/>
      <c r="AK975" s="20"/>
    </row>
    <row r="976" ht="16.5" customHeight="1">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c r="AA976" s="20"/>
      <c r="AB976" s="20"/>
      <c r="AC976" s="20"/>
      <c r="AE976" s="20"/>
      <c r="AF976" s="20"/>
      <c r="AG976" s="20"/>
      <c r="AH976" s="20"/>
      <c r="AI976" s="20"/>
      <c r="AJ976" s="20"/>
      <c r="AK976" s="20"/>
    </row>
    <row r="977" ht="16.5" customHeight="1">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c r="AA977" s="20"/>
      <c r="AB977" s="20"/>
      <c r="AC977" s="20"/>
      <c r="AE977" s="20"/>
      <c r="AF977" s="20"/>
      <c r="AG977" s="20"/>
      <c r="AH977" s="20"/>
      <c r="AI977" s="20"/>
      <c r="AJ977" s="20"/>
      <c r="AK977" s="20"/>
    </row>
    <row r="978" ht="16.5" customHeight="1">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c r="AA978" s="20"/>
      <c r="AB978" s="20"/>
      <c r="AC978" s="20"/>
      <c r="AE978" s="20"/>
      <c r="AF978" s="20"/>
      <c r="AG978" s="20"/>
      <c r="AH978" s="20"/>
      <c r="AI978" s="20"/>
      <c r="AJ978" s="20"/>
      <c r="AK978" s="20"/>
    </row>
    <row r="979" ht="16.5" customHeight="1">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c r="AA979" s="20"/>
      <c r="AB979" s="20"/>
      <c r="AC979" s="20"/>
      <c r="AE979" s="20"/>
      <c r="AF979" s="20"/>
      <c r="AG979" s="20"/>
      <c r="AH979" s="20"/>
      <c r="AI979" s="20"/>
      <c r="AJ979" s="20"/>
      <c r="AK979" s="20"/>
    </row>
    <row r="980" ht="16.5" customHeight="1">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c r="AA980" s="20"/>
      <c r="AB980" s="20"/>
      <c r="AC980" s="20"/>
      <c r="AE980" s="20"/>
      <c r="AF980" s="20"/>
      <c r="AG980" s="20"/>
      <c r="AH980" s="20"/>
      <c r="AI980" s="20"/>
      <c r="AJ980" s="20"/>
      <c r="AK980" s="20"/>
    </row>
    <row r="981" ht="16.5" customHeight="1">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c r="AA981" s="20"/>
      <c r="AB981" s="20"/>
      <c r="AC981" s="20"/>
      <c r="AE981" s="20"/>
      <c r="AF981" s="20"/>
      <c r="AG981" s="20"/>
      <c r="AH981" s="20"/>
      <c r="AI981" s="20"/>
      <c r="AJ981" s="20"/>
      <c r="AK981" s="20"/>
    </row>
    <row r="982" ht="16.5" customHeight="1">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c r="AA982" s="20"/>
      <c r="AB982" s="20"/>
      <c r="AC982" s="20"/>
      <c r="AE982" s="20"/>
      <c r="AF982" s="20"/>
      <c r="AG982" s="20"/>
      <c r="AH982" s="20"/>
      <c r="AI982" s="20"/>
      <c r="AJ982" s="20"/>
      <c r="AK982" s="20"/>
    </row>
    <row r="983" ht="16.5" customHeight="1">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c r="AA983" s="20"/>
      <c r="AB983" s="20"/>
      <c r="AC983" s="20"/>
      <c r="AE983" s="20"/>
      <c r="AF983" s="20"/>
      <c r="AG983" s="20"/>
      <c r="AH983" s="20"/>
      <c r="AI983" s="20"/>
      <c r="AJ983" s="20"/>
      <c r="AK983" s="20"/>
    </row>
    <row r="984" ht="16.5" customHeight="1">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c r="AA984" s="20"/>
      <c r="AB984" s="20"/>
      <c r="AC984" s="20"/>
      <c r="AE984" s="20"/>
      <c r="AF984" s="20"/>
      <c r="AG984" s="20"/>
      <c r="AH984" s="20"/>
      <c r="AI984" s="20"/>
      <c r="AJ984" s="20"/>
      <c r="AK984" s="20"/>
    </row>
    <row r="985" ht="16.5" customHeight="1">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c r="AA985" s="20"/>
      <c r="AB985" s="20"/>
      <c r="AC985" s="20"/>
      <c r="AE985" s="20"/>
      <c r="AF985" s="20"/>
      <c r="AG985" s="20"/>
      <c r="AH985" s="20"/>
      <c r="AI985" s="20"/>
      <c r="AJ985" s="20"/>
      <c r="AK985" s="20"/>
    </row>
    <row r="986" ht="16.5" customHeight="1">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c r="AA986" s="20"/>
      <c r="AB986" s="20"/>
      <c r="AC986" s="20"/>
      <c r="AE986" s="20"/>
      <c r="AF986" s="20"/>
      <c r="AG986" s="20"/>
      <c r="AH986" s="20"/>
      <c r="AI986" s="20"/>
      <c r="AJ986" s="20"/>
      <c r="AK986" s="20"/>
    </row>
    <row r="987" ht="16.5" customHeight="1">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c r="AA987" s="20"/>
      <c r="AB987" s="20"/>
      <c r="AC987" s="20"/>
      <c r="AE987" s="20"/>
      <c r="AF987" s="20"/>
      <c r="AG987" s="20"/>
      <c r="AH987" s="20"/>
      <c r="AI987" s="20"/>
      <c r="AJ987" s="20"/>
      <c r="AK987" s="20"/>
    </row>
    <row r="988" ht="16.5" customHeight="1">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c r="AA988" s="20"/>
      <c r="AB988" s="20"/>
      <c r="AC988" s="20"/>
      <c r="AE988" s="20"/>
      <c r="AF988" s="20"/>
      <c r="AG988" s="20"/>
      <c r="AH988" s="20"/>
      <c r="AI988" s="20"/>
      <c r="AJ988" s="20"/>
      <c r="AK988" s="20"/>
    </row>
    <row r="989" ht="16.5" customHeight="1">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c r="AA989" s="20"/>
      <c r="AB989" s="20"/>
      <c r="AC989" s="20"/>
      <c r="AE989" s="20"/>
      <c r="AF989" s="20"/>
      <c r="AG989" s="20"/>
      <c r="AH989" s="20"/>
      <c r="AI989" s="20"/>
      <c r="AJ989" s="20"/>
      <c r="AK989" s="20"/>
    </row>
    <row r="990" ht="16.5" customHeight="1">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c r="AA990" s="20"/>
      <c r="AB990" s="20"/>
      <c r="AC990" s="20"/>
      <c r="AE990" s="20"/>
      <c r="AF990" s="20"/>
      <c r="AG990" s="20"/>
      <c r="AH990" s="20"/>
      <c r="AI990" s="20"/>
      <c r="AJ990" s="20"/>
      <c r="AK990" s="20"/>
    </row>
    <row r="991" ht="16.5" customHeight="1">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c r="AA991" s="20"/>
      <c r="AB991" s="20"/>
      <c r="AC991" s="20"/>
      <c r="AE991" s="20"/>
      <c r="AF991" s="20"/>
      <c r="AG991" s="20"/>
      <c r="AH991" s="20"/>
      <c r="AI991" s="20"/>
      <c r="AJ991" s="20"/>
      <c r="AK991" s="20"/>
    </row>
    <row r="992" ht="16.5" customHeight="1">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c r="AA992" s="20"/>
      <c r="AB992" s="20"/>
      <c r="AC992" s="20"/>
      <c r="AE992" s="20"/>
      <c r="AF992" s="20"/>
      <c r="AG992" s="20"/>
      <c r="AH992" s="20"/>
      <c r="AI992" s="20"/>
      <c r="AJ992" s="20"/>
      <c r="AK992" s="20"/>
    </row>
    <row r="993" ht="16.5" customHeight="1">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c r="AA993" s="20"/>
      <c r="AB993" s="20"/>
      <c r="AC993" s="20"/>
      <c r="AE993" s="20"/>
      <c r="AF993" s="20"/>
      <c r="AG993" s="20"/>
      <c r="AH993" s="20"/>
      <c r="AI993" s="20"/>
      <c r="AJ993" s="20"/>
      <c r="AK993" s="20"/>
    </row>
    <row r="994" ht="16.5" customHeight="1">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c r="AA994" s="20"/>
      <c r="AB994" s="20"/>
      <c r="AC994" s="20"/>
      <c r="AE994" s="20"/>
      <c r="AF994" s="20"/>
      <c r="AG994" s="20"/>
      <c r="AH994" s="20"/>
      <c r="AI994" s="20"/>
      <c r="AJ994" s="20"/>
      <c r="AK994" s="20"/>
    </row>
    <row r="995" ht="16.5" customHeight="1">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c r="AA995" s="20"/>
      <c r="AB995" s="20"/>
      <c r="AC995" s="20"/>
      <c r="AE995" s="20"/>
      <c r="AF995" s="20"/>
      <c r="AG995" s="20"/>
      <c r="AH995" s="20"/>
      <c r="AI995" s="20"/>
      <c r="AJ995" s="20"/>
      <c r="AK995" s="20"/>
    </row>
    <row r="996" ht="16.5" customHeight="1">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c r="AA996" s="20"/>
      <c r="AB996" s="20"/>
      <c r="AC996" s="20"/>
      <c r="AE996" s="20"/>
      <c r="AF996" s="20"/>
      <c r="AG996" s="20"/>
      <c r="AH996" s="20"/>
      <c r="AI996" s="20"/>
      <c r="AJ996" s="20"/>
      <c r="AK996" s="20"/>
    </row>
    <row r="997" ht="16.5" customHeight="1">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c r="AA997" s="20"/>
      <c r="AB997" s="20"/>
      <c r="AC997" s="20"/>
      <c r="AE997" s="20"/>
      <c r="AF997" s="20"/>
      <c r="AG997" s="20"/>
      <c r="AH997" s="20"/>
      <c r="AI997" s="20"/>
      <c r="AJ997" s="20"/>
      <c r="AK997" s="20"/>
    </row>
    <row r="998" ht="16.5" customHeight="1">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c r="AA998" s="20"/>
      <c r="AB998" s="20"/>
      <c r="AC998" s="20"/>
      <c r="AE998" s="20"/>
      <c r="AF998" s="20"/>
      <c r="AG998" s="20"/>
      <c r="AH998" s="20"/>
      <c r="AI998" s="20"/>
      <c r="AJ998" s="20"/>
      <c r="AK998" s="20"/>
    </row>
    <row r="999" ht="16.5" customHeight="1">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c r="AA999" s="20"/>
      <c r="AB999" s="20"/>
      <c r="AC999" s="20"/>
      <c r="AE999" s="20"/>
      <c r="AF999" s="20"/>
      <c r="AG999" s="20"/>
      <c r="AH999" s="20"/>
      <c r="AI999" s="20"/>
      <c r="AJ999" s="20"/>
      <c r="AK999" s="20"/>
    </row>
    <row r="1000" ht="16.5" customHeight="1">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c r="AA1000" s="20"/>
      <c r="AB1000" s="20"/>
      <c r="AC1000" s="20"/>
      <c r="AE1000" s="20"/>
      <c r="AF1000" s="20"/>
      <c r="AG1000" s="20"/>
      <c r="AH1000" s="20"/>
      <c r="AI1000" s="20"/>
      <c r="AJ1000" s="20"/>
      <c r="AK1000" s="20"/>
    </row>
  </sheetData>
  <mergeCells count="155">
    <mergeCell ref="AA14:AA15"/>
    <mergeCell ref="AB14:AB15"/>
    <mergeCell ref="O14:O15"/>
    <mergeCell ref="P14:P15"/>
    <mergeCell ref="Q14:Q15"/>
    <mergeCell ref="R14:W14"/>
    <mergeCell ref="X14:X15"/>
    <mergeCell ref="Y14:Y15"/>
    <mergeCell ref="Z14:Z15"/>
    <mergeCell ref="AJ14:AJ15"/>
    <mergeCell ref="AK14:AK15"/>
    <mergeCell ref="AC14:AC15"/>
    <mergeCell ref="AD14:AD15"/>
    <mergeCell ref="AE14:AE15"/>
    <mergeCell ref="AF14:AF15"/>
    <mergeCell ref="AG14:AG15"/>
    <mergeCell ref="AH14:AH15"/>
    <mergeCell ref="AI14:AI15"/>
    <mergeCell ref="AD31:AD33"/>
    <mergeCell ref="AD36:AD38"/>
    <mergeCell ref="AE36:AE38"/>
    <mergeCell ref="AD41:AD43"/>
    <mergeCell ref="AE41:AE43"/>
    <mergeCell ref="AD16:AD18"/>
    <mergeCell ref="AE16:AE18"/>
    <mergeCell ref="AD21:AD23"/>
    <mergeCell ref="AE21:AE23"/>
    <mergeCell ref="AD26:AD28"/>
    <mergeCell ref="AE26:AE28"/>
    <mergeCell ref="AE31:AE33"/>
    <mergeCell ref="N5:X5"/>
    <mergeCell ref="Y5:AG5"/>
    <mergeCell ref="AD10:AD12"/>
    <mergeCell ref="AH5:AK5"/>
    <mergeCell ref="A7:AK8"/>
    <mergeCell ref="A1:D5"/>
    <mergeCell ref="E1:AK1"/>
    <mergeCell ref="E2:AK2"/>
    <mergeCell ref="E3:AK3"/>
    <mergeCell ref="N4:X4"/>
    <mergeCell ref="Y4:AG4"/>
    <mergeCell ref="AH4:AK4"/>
    <mergeCell ref="A12:B12"/>
    <mergeCell ref="C12:N12"/>
    <mergeCell ref="A13:G13"/>
    <mergeCell ref="H13:N13"/>
    <mergeCell ref="O13:W13"/>
    <mergeCell ref="X13:AE13"/>
    <mergeCell ref="AF13:AK13"/>
    <mergeCell ref="E4:M4"/>
    <mergeCell ref="E5:M5"/>
    <mergeCell ref="A10:B10"/>
    <mergeCell ref="C10:N10"/>
    <mergeCell ref="O10:Q10"/>
    <mergeCell ref="A11:B11"/>
    <mergeCell ref="C11:N11"/>
    <mergeCell ref="H14:H15"/>
    <mergeCell ref="I14:I15"/>
    <mergeCell ref="J14:J15"/>
    <mergeCell ref="K14:K15"/>
    <mergeCell ref="L14:L15"/>
    <mergeCell ref="M14:M15"/>
    <mergeCell ref="N14:N15"/>
    <mergeCell ref="A14:A15"/>
    <mergeCell ref="B14:B15"/>
    <mergeCell ref="C14:C15"/>
    <mergeCell ref="D14:D15"/>
    <mergeCell ref="E14:E15"/>
    <mergeCell ref="F14:F15"/>
    <mergeCell ref="G14:G15"/>
    <mergeCell ref="H31:H33"/>
    <mergeCell ref="I31:I33"/>
    <mergeCell ref="J31:J33"/>
    <mergeCell ref="K31:K33"/>
    <mergeCell ref="L31:L33"/>
    <mergeCell ref="M31:M33"/>
    <mergeCell ref="N31:N33"/>
    <mergeCell ref="A31:A33"/>
    <mergeCell ref="B31:B33"/>
    <mergeCell ref="C31:C33"/>
    <mergeCell ref="D31:D33"/>
    <mergeCell ref="E31:E33"/>
    <mergeCell ref="F31:F33"/>
    <mergeCell ref="G31:G33"/>
    <mergeCell ref="H36:H38"/>
    <mergeCell ref="I36:I38"/>
    <mergeCell ref="J36:J38"/>
    <mergeCell ref="K36:K38"/>
    <mergeCell ref="L36:L38"/>
    <mergeCell ref="M36:M38"/>
    <mergeCell ref="N36:N38"/>
    <mergeCell ref="B46:AK46"/>
    <mergeCell ref="A36:A38"/>
    <mergeCell ref="B36:B38"/>
    <mergeCell ref="C36:C38"/>
    <mergeCell ref="D36:D38"/>
    <mergeCell ref="E36:E38"/>
    <mergeCell ref="F36:F38"/>
    <mergeCell ref="G36:G38"/>
    <mergeCell ref="H16:H18"/>
    <mergeCell ref="I16:I18"/>
    <mergeCell ref="J16:J18"/>
    <mergeCell ref="K16:K18"/>
    <mergeCell ref="L16:L18"/>
    <mergeCell ref="M16:M18"/>
    <mergeCell ref="N16:N18"/>
    <mergeCell ref="A16:A18"/>
    <mergeCell ref="B16:B18"/>
    <mergeCell ref="C16:C18"/>
    <mergeCell ref="D16:D18"/>
    <mergeCell ref="E16:E18"/>
    <mergeCell ref="F16:F18"/>
    <mergeCell ref="G16:G18"/>
    <mergeCell ref="H21:H23"/>
    <mergeCell ref="I21:I23"/>
    <mergeCell ref="J21:J23"/>
    <mergeCell ref="K21:K23"/>
    <mergeCell ref="L21:L23"/>
    <mergeCell ref="M21:M23"/>
    <mergeCell ref="N21:N23"/>
    <mergeCell ref="A21:A23"/>
    <mergeCell ref="B21:B23"/>
    <mergeCell ref="C21:C23"/>
    <mergeCell ref="D21:D23"/>
    <mergeCell ref="E21:E23"/>
    <mergeCell ref="F21:F23"/>
    <mergeCell ref="G21:G23"/>
    <mergeCell ref="H26:H28"/>
    <mergeCell ref="I26:I28"/>
    <mergeCell ref="J26:J28"/>
    <mergeCell ref="K26:K28"/>
    <mergeCell ref="L26:L28"/>
    <mergeCell ref="M26:M28"/>
    <mergeCell ref="N26:N28"/>
    <mergeCell ref="A26:A28"/>
    <mergeCell ref="B26:B28"/>
    <mergeCell ref="C26:C28"/>
    <mergeCell ref="D26:D28"/>
    <mergeCell ref="E26:E28"/>
    <mergeCell ref="F26:F28"/>
    <mergeCell ref="G26:G28"/>
    <mergeCell ref="H41:H43"/>
    <mergeCell ref="I41:I43"/>
    <mergeCell ref="J41:J43"/>
    <mergeCell ref="K41:K43"/>
    <mergeCell ref="L41:L43"/>
    <mergeCell ref="M41:M43"/>
    <mergeCell ref="N41:N43"/>
    <mergeCell ref="A41:A43"/>
    <mergeCell ref="B41:B43"/>
    <mergeCell ref="C41:C43"/>
    <mergeCell ref="D41:D43"/>
    <mergeCell ref="E41:E43"/>
    <mergeCell ref="F41:F43"/>
    <mergeCell ref="G41:G43"/>
  </mergeCells>
  <conditionalFormatting sqref="H16">
    <cfRule type="cellIs" dxfId="0" priority="1" operator="equal">
      <formula>"Muy Alta"</formula>
    </cfRule>
  </conditionalFormatting>
  <conditionalFormatting sqref="H16">
    <cfRule type="cellIs" dxfId="1" priority="2" operator="equal">
      <formula>"Alta"</formula>
    </cfRule>
  </conditionalFormatting>
  <conditionalFormatting sqref="H16">
    <cfRule type="cellIs" dxfId="2" priority="3" operator="equal">
      <formula>"Media"</formula>
    </cfRule>
  </conditionalFormatting>
  <conditionalFormatting sqref="H16">
    <cfRule type="cellIs" dxfId="3" priority="4" operator="equal">
      <formula>"Baja"</formula>
    </cfRule>
  </conditionalFormatting>
  <conditionalFormatting sqref="H16">
    <cfRule type="cellIs" dxfId="4" priority="5" operator="equal">
      <formula>"Muy Baja"</formula>
    </cfRule>
  </conditionalFormatting>
  <conditionalFormatting sqref="H19:H21">
    <cfRule type="cellIs" dxfId="0" priority="6" operator="equal">
      <formula>"Muy Alta"</formula>
    </cfRule>
  </conditionalFormatting>
  <conditionalFormatting sqref="H19:H21">
    <cfRule type="cellIs" dxfId="1" priority="7" operator="equal">
      <formula>"Alta"</formula>
    </cfRule>
  </conditionalFormatting>
  <conditionalFormatting sqref="H19:H21">
    <cfRule type="cellIs" dxfId="2" priority="8" operator="equal">
      <formula>"Media"</formula>
    </cfRule>
  </conditionalFormatting>
  <conditionalFormatting sqref="H19:H21">
    <cfRule type="cellIs" dxfId="3" priority="9" operator="equal">
      <formula>"Baja"</formula>
    </cfRule>
  </conditionalFormatting>
  <conditionalFormatting sqref="H19:H21">
    <cfRule type="cellIs" dxfId="4" priority="10" operator="equal">
      <formula>"Muy Baja"</formula>
    </cfRule>
  </conditionalFormatting>
  <conditionalFormatting sqref="H24:H26">
    <cfRule type="cellIs" dxfId="0" priority="11" operator="equal">
      <formula>"Muy Alta"</formula>
    </cfRule>
  </conditionalFormatting>
  <conditionalFormatting sqref="H24:H26">
    <cfRule type="cellIs" dxfId="1" priority="12" operator="equal">
      <formula>"Alta"</formula>
    </cfRule>
  </conditionalFormatting>
  <conditionalFormatting sqref="H24:H26">
    <cfRule type="cellIs" dxfId="2" priority="13" operator="equal">
      <formula>"Media"</formula>
    </cfRule>
  </conditionalFormatting>
  <conditionalFormatting sqref="H24:H26">
    <cfRule type="cellIs" dxfId="3" priority="14" operator="equal">
      <formula>"Baja"</formula>
    </cfRule>
  </conditionalFormatting>
  <conditionalFormatting sqref="H24:H26">
    <cfRule type="cellIs" dxfId="4" priority="15" operator="equal">
      <formula>"Muy Baja"</formula>
    </cfRule>
  </conditionalFormatting>
  <conditionalFormatting sqref="H29:H31">
    <cfRule type="cellIs" dxfId="0" priority="16" operator="equal">
      <formula>"Muy Alta"</formula>
    </cfRule>
  </conditionalFormatting>
  <conditionalFormatting sqref="H29:H31">
    <cfRule type="cellIs" dxfId="1" priority="17" operator="equal">
      <formula>"Alta"</formula>
    </cfRule>
  </conditionalFormatting>
  <conditionalFormatting sqref="H29:H31">
    <cfRule type="cellIs" dxfId="2" priority="18" operator="equal">
      <formula>"Media"</formula>
    </cfRule>
  </conditionalFormatting>
  <conditionalFormatting sqref="H29:H31">
    <cfRule type="cellIs" dxfId="3" priority="19" operator="equal">
      <formula>"Baja"</formula>
    </cfRule>
  </conditionalFormatting>
  <conditionalFormatting sqref="H29:H31">
    <cfRule type="cellIs" dxfId="4" priority="20" operator="equal">
      <formula>"Muy Baja"</formula>
    </cfRule>
  </conditionalFormatting>
  <conditionalFormatting sqref="H34:H36">
    <cfRule type="cellIs" dxfId="0" priority="21" operator="equal">
      <formula>"Muy Alta"</formula>
    </cfRule>
  </conditionalFormatting>
  <conditionalFormatting sqref="H34:H36">
    <cfRule type="cellIs" dxfId="1" priority="22" operator="equal">
      <formula>"Alta"</formula>
    </cfRule>
  </conditionalFormatting>
  <conditionalFormatting sqref="H34:H36">
    <cfRule type="cellIs" dxfId="2" priority="23" operator="equal">
      <formula>"Media"</formula>
    </cfRule>
  </conditionalFormatting>
  <conditionalFormatting sqref="H34:H36">
    <cfRule type="cellIs" dxfId="3" priority="24" operator="equal">
      <formula>"Baja"</formula>
    </cfRule>
  </conditionalFormatting>
  <conditionalFormatting sqref="H34:H36">
    <cfRule type="cellIs" dxfId="4" priority="25" operator="equal">
      <formula>"Muy Baja"</formula>
    </cfRule>
  </conditionalFormatting>
  <conditionalFormatting sqref="H39:H41">
    <cfRule type="cellIs" dxfId="0" priority="26" operator="equal">
      <formula>"Muy Alta"</formula>
    </cfRule>
  </conditionalFormatting>
  <conditionalFormatting sqref="H39:H41">
    <cfRule type="cellIs" dxfId="1" priority="27" operator="equal">
      <formula>"Alta"</formula>
    </cfRule>
  </conditionalFormatting>
  <conditionalFormatting sqref="H39:H41">
    <cfRule type="cellIs" dxfId="2" priority="28" operator="equal">
      <formula>"Media"</formula>
    </cfRule>
  </conditionalFormatting>
  <conditionalFormatting sqref="H39:H41">
    <cfRule type="cellIs" dxfId="3" priority="29" operator="equal">
      <formula>"Baja"</formula>
    </cfRule>
  </conditionalFormatting>
  <conditionalFormatting sqref="H39:H41">
    <cfRule type="cellIs" dxfId="4" priority="30" operator="equal">
      <formula>"Muy Baja"</formula>
    </cfRule>
  </conditionalFormatting>
  <conditionalFormatting sqref="H44:H45">
    <cfRule type="cellIs" dxfId="0" priority="31" operator="equal">
      <formula>"Muy Alta"</formula>
    </cfRule>
  </conditionalFormatting>
  <conditionalFormatting sqref="H44:H45">
    <cfRule type="cellIs" dxfId="1" priority="32" operator="equal">
      <formula>"Alta"</formula>
    </cfRule>
  </conditionalFormatting>
  <conditionalFormatting sqref="H44:H45">
    <cfRule type="cellIs" dxfId="2" priority="33" operator="equal">
      <formula>"Media"</formula>
    </cfRule>
  </conditionalFormatting>
  <conditionalFormatting sqref="H44:H45">
    <cfRule type="cellIs" dxfId="3" priority="34" operator="equal">
      <formula>"Baja"</formula>
    </cfRule>
  </conditionalFormatting>
  <conditionalFormatting sqref="H44:H45">
    <cfRule type="cellIs" dxfId="4" priority="35" operator="equal">
      <formula>"Muy Baja"</formula>
    </cfRule>
  </conditionalFormatting>
  <conditionalFormatting sqref="K16:K45">
    <cfRule type="containsText" dxfId="5" priority="36" operator="containsText" text="❌">
      <formula>NOT(ISERROR(SEARCH(("❌"),(K16))))</formula>
    </cfRule>
  </conditionalFormatting>
  <conditionalFormatting sqref="L16">
    <cfRule type="cellIs" dxfId="0" priority="37" operator="equal">
      <formula>"Catastrófico"</formula>
    </cfRule>
  </conditionalFormatting>
  <conditionalFormatting sqref="L16">
    <cfRule type="cellIs" dxfId="1" priority="38" operator="equal">
      <formula>"Mayor"</formula>
    </cfRule>
  </conditionalFormatting>
  <conditionalFormatting sqref="L16">
    <cfRule type="cellIs" dxfId="2" priority="39" operator="equal">
      <formula>"Moderado"</formula>
    </cfRule>
  </conditionalFormatting>
  <conditionalFormatting sqref="L16">
    <cfRule type="cellIs" dxfId="3" priority="40" operator="equal">
      <formula>"Menor"</formula>
    </cfRule>
  </conditionalFormatting>
  <conditionalFormatting sqref="L16">
    <cfRule type="cellIs" dxfId="4" priority="41" operator="equal">
      <formula>"Leve"</formula>
    </cfRule>
  </conditionalFormatting>
  <conditionalFormatting sqref="L19:L21">
    <cfRule type="cellIs" dxfId="0" priority="42" operator="equal">
      <formula>"Catastrófico"</formula>
    </cfRule>
  </conditionalFormatting>
  <conditionalFormatting sqref="L19:L21">
    <cfRule type="cellIs" dxfId="1" priority="43" operator="equal">
      <formula>"Mayor"</formula>
    </cfRule>
  </conditionalFormatting>
  <conditionalFormatting sqref="L19:L21">
    <cfRule type="cellIs" dxfId="2" priority="44" operator="equal">
      <formula>"Moderado"</formula>
    </cfRule>
  </conditionalFormatting>
  <conditionalFormatting sqref="L19:L21">
    <cfRule type="cellIs" dxfId="3" priority="45" operator="equal">
      <formula>"Menor"</formula>
    </cfRule>
  </conditionalFormatting>
  <conditionalFormatting sqref="L19:L21">
    <cfRule type="cellIs" dxfId="4" priority="46" operator="equal">
      <formula>"Leve"</formula>
    </cfRule>
  </conditionalFormatting>
  <conditionalFormatting sqref="L24:L26">
    <cfRule type="cellIs" dxfId="0" priority="47" operator="equal">
      <formula>"Catastrófico"</formula>
    </cfRule>
  </conditionalFormatting>
  <conditionalFormatting sqref="L24:L26">
    <cfRule type="cellIs" dxfId="1" priority="48" operator="equal">
      <formula>"Mayor"</formula>
    </cfRule>
  </conditionalFormatting>
  <conditionalFormatting sqref="L24:L26">
    <cfRule type="cellIs" dxfId="2" priority="49" operator="equal">
      <formula>"Moderado"</formula>
    </cfRule>
  </conditionalFormatting>
  <conditionalFormatting sqref="L24:L26">
    <cfRule type="cellIs" dxfId="3" priority="50" operator="equal">
      <formula>"Menor"</formula>
    </cfRule>
  </conditionalFormatting>
  <conditionalFormatting sqref="L24:L26">
    <cfRule type="cellIs" dxfId="4" priority="51" operator="equal">
      <formula>"Leve"</formula>
    </cfRule>
  </conditionalFormatting>
  <conditionalFormatting sqref="L29:L31">
    <cfRule type="cellIs" dxfId="0" priority="52" operator="equal">
      <formula>"Catastrófico"</formula>
    </cfRule>
  </conditionalFormatting>
  <conditionalFormatting sqref="L29:L31">
    <cfRule type="cellIs" dxfId="1" priority="53" operator="equal">
      <formula>"Mayor"</formula>
    </cfRule>
  </conditionalFormatting>
  <conditionalFormatting sqref="L29:L31">
    <cfRule type="cellIs" dxfId="2" priority="54" operator="equal">
      <formula>"Moderado"</formula>
    </cfRule>
  </conditionalFormatting>
  <conditionalFormatting sqref="L29:L31">
    <cfRule type="cellIs" dxfId="3" priority="55" operator="equal">
      <formula>"Menor"</formula>
    </cfRule>
  </conditionalFormatting>
  <conditionalFormatting sqref="L29:L31">
    <cfRule type="cellIs" dxfId="4" priority="56" operator="equal">
      <formula>"Leve"</formula>
    </cfRule>
  </conditionalFormatting>
  <conditionalFormatting sqref="L34:L36">
    <cfRule type="cellIs" dxfId="0" priority="57" operator="equal">
      <formula>"Catastrófico"</formula>
    </cfRule>
  </conditionalFormatting>
  <conditionalFormatting sqref="L34:L36">
    <cfRule type="cellIs" dxfId="1" priority="58" operator="equal">
      <formula>"Mayor"</formula>
    </cfRule>
  </conditionalFormatting>
  <conditionalFormatting sqref="L34:L36">
    <cfRule type="cellIs" dxfId="2" priority="59" operator="equal">
      <formula>"Moderado"</formula>
    </cfRule>
  </conditionalFormatting>
  <conditionalFormatting sqref="L34:L36">
    <cfRule type="cellIs" dxfId="3" priority="60" operator="equal">
      <formula>"Menor"</formula>
    </cfRule>
  </conditionalFormatting>
  <conditionalFormatting sqref="L34:L36">
    <cfRule type="cellIs" dxfId="4" priority="61" operator="equal">
      <formula>"Leve"</formula>
    </cfRule>
  </conditionalFormatting>
  <conditionalFormatting sqref="L39:L41">
    <cfRule type="cellIs" dxfId="0" priority="62" operator="equal">
      <formula>"Catastrófico"</formula>
    </cfRule>
  </conditionalFormatting>
  <conditionalFormatting sqref="L39:L41">
    <cfRule type="cellIs" dxfId="1" priority="63" operator="equal">
      <formula>"Mayor"</formula>
    </cfRule>
  </conditionalFormatting>
  <conditionalFormatting sqref="L39:L41">
    <cfRule type="cellIs" dxfId="2" priority="64" operator="equal">
      <formula>"Moderado"</formula>
    </cfRule>
  </conditionalFormatting>
  <conditionalFormatting sqref="L39:L41">
    <cfRule type="cellIs" dxfId="3" priority="65" operator="equal">
      <formula>"Menor"</formula>
    </cfRule>
  </conditionalFormatting>
  <conditionalFormatting sqref="L39:L41">
    <cfRule type="cellIs" dxfId="4" priority="66" operator="equal">
      <formula>"Leve"</formula>
    </cfRule>
  </conditionalFormatting>
  <conditionalFormatting sqref="L44:L45">
    <cfRule type="cellIs" dxfId="0" priority="67" operator="equal">
      <formula>"Catastrófico"</formula>
    </cfRule>
  </conditionalFormatting>
  <conditionalFormatting sqref="L44:L45">
    <cfRule type="cellIs" dxfId="1" priority="68" operator="equal">
      <formula>"Mayor"</formula>
    </cfRule>
  </conditionalFormatting>
  <conditionalFormatting sqref="L44:L45">
    <cfRule type="cellIs" dxfId="2" priority="69" operator="equal">
      <formula>"Moderado"</formula>
    </cfRule>
  </conditionalFormatting>
  <conditionalFormatting sqref="L44:L45">
    <cfRule type="cellIs" dxfId="3" priority="70" operator="equal">
      <formula>"Menor"</formula>
    </cfRule>
  </conditionalFormatting>
  <conditionalFormatting sqref="L44:L45">
    <cfRule type="cellIs" dxfId="4" priority="71" operator="equal">
      <formula>"Leve"</formula>
    </cfRule>
  </conditionalFormatting>
  <conditionalFormatting sqref="N16">
    <cfRule type="cellIs" dxfId="6" priority="72" operator="equal">
      <formula>"Extremo"</formula>
    </cfRule>
  </conditionalFormatting>
  <conditionalFormatting sqref="N16">
    <cfRule type="cellIs" dxfId="7" priority="73" operator="equal">
      <formula>"Alto"</formula>
    </cfRule>
  </conditionalFormatting>
  <conditionalFormatting sqref="N16">
    <cfRule type="cellIs" dxfId="8" priority="74" operator="equal">
      <formula>"Moderado"</formula>
    </cfRule>
  </conditionalFormatting>
  <conditionalFormatting sqref="N16">
    <cfRule type="cellIs" dxfId="4" priority="75" operator="equal">
      <formula>"Bajo"</formula>
    </cfRule>
  </conditionalFormatting>
  <conditionalFormatting sqref="N19:N21">
    <cfRule type="cellIs" dxfId="6" priority="76" operator="equal">
      <formula>"Extremo"</formula>
    </cfRule>
  </conditionalFormatting>
  <conditionalFormatting sqref="N19:N21">
    <cfRule type="cellIs" dxfId="7" priority="77" operator="equal">
      <formula>"Alto"</formula>
    </cfRule>
  </conditionalFormatting>
  <conditionalFormatting sqref="N19:N21">
    <cfRule type="cellIs" dxfId="8" priority="78" operator="equal">
      <formula>"Moderado"</formula>
    </cfRule>
  </conditionalFormatting>
  <conditionalFormatting sqref="N19:N21">
    <cfRule type="cellIs" dxfId="4" priority="79" operator="equal">
      <formula>"Bajo"</formula>
    </cfRule>
  </conditionalFormatting>
  <conditionalFormatting sqref="N24:N26">
    <cfRule type="cellIs" dxfId="6" priority="80" operator="equal">
      <formula>"Extremo"</formula>
    </cfRule>
  </conditionalFormatting>
  <conditionalFormatting sqref="N24:N26">
    <cfRule type="cellIs" dxfId="7" priority="81" operator="equal">
      <formula>"Alto"</formula>
    </cfRule>
  </conditionalFormatting>
  <conditionalFormatting sqref="N24:N26">
    <cfRule type="cellIs" dxfId="8" priority="82" operator="equal">
      <formula>"Moderado"</formula>
    </cfRule>
  </conditionalFormatting>
  <conditionalFormatting sqref="N24:N26">
    <cfRule type="cellIs" dxfId="4" priority="83" operator="equal">
      <formula>"Bajo"</formula>
    </cfRule>
  </conditionalFormatting>
  <conditionalFormatting sqref="N29:N31">
    <cfRule type="cellIs" dxfId="6" priority="84" operator="equal">
      <formula>"Extremo"</formula>
    </cfRule>
  </conditionalFormatting>
  <conditionalFormatting sqref="N29:N31">
    <cfRule type="cellIs" dxfId="7" priority="85" operator="equal">
      <formula>"Alto"</formula>
    </cfRule>
  </conditionalFormatting>
  <conditionalFormatting sqref="N29:N31">
    <cfRule type="cellIs" dxfId="8" priority="86" operator="equal">
      <formula>"Moderado"</formula>
    </cfRule>
  </conditionalFormatting>
  <conditionalFormatting sqref="N29:N31">
    <cfRule type="cellIs" dxfId="4" priority="87" operator="equal">
      <formula>"Bajo"</formula>
    </cfRule>
  </conditionalFormatting>
  <conditionalFormatting sqref="N34:N36">
    <cfRule type="cellIs" dxfId="6" priority="88" operator="equal">
      <formula>"Extremo"</formula>
    </cfRule>
  </conditionalFormatting>
  <conditionalFormatting sqref="N34:N36">
    <cfRule type="cellIs" dxfId="7" priority="89" operator="equal">
      <formula>"Alto"</formula>
    </cfRule>
  </conditionalFormatting>
  <conditionalFormatting sqref="N34:N36">
    <cfRule type="cellIs" dxfId="8" priority="90" operator="equal">
      <formula>"Moderado"</formula>
    </cfRule>
  </conditionalFormatting>
  <conditionalFormatting sqref="N34:N36">
    <cfRule type="cellIs" dxfId="4" priority="91" operator="equal">
      <formula>"Bajo"</formula>
    </cfRule>
  </conditionalFormatting>
  <conditionalFormatting sqref="N39:N41">
    <cfRule type="cellIs" dxfId="6" priority="92" operator="equal">
      <formula>"Extremo"</formula>
    </cfRule>
  </conditionalFormatting>
  <conditionalFormatting sqref="N39:N41">
    <cfRule type="cellIs" dxfId="7" priority="93" operator="equal">
      <formula>"Alto"</formula>
    </cfRule>
  </conditionalFormatting>
  <conditionalFormatting sqref="N39:N41">
    <cfRule type="cellIs" dxfId="8" priority="94" operator="equal">
      <formula>"Moderado"</formula>
    </cfRule>
  </conditionalFormatting>
  <conditionalFormatting sqref="N39:N41">
    <cfRule type="cellIs" dxfId="4" priority="95" operator="equal">
      <formula>"Bajo"</formula>
    </cfRule>
  </conditionalFormatting>
  <conditionalFormatting sqref="N44:N45">
    <cfRule type="cellIs" dxfId="6" priority="96" operator="equal">
      <formula>"Extremo"</formula>
    </cfRule>
  </conditionalFormatting>
  <conditionalFormatting sqref="N44:N45">
    <cfRule type="cellIs" dxfId="7" priority="97" operator="equal">
      <formula>"Alto"</formula>
    </cfRule>
  </conditionalFormatting>
  <conditionalFormatting sqref="N44:N45">
    <cfRule type="cellIs" dxfId="8" priority="98" operator="equal">
      <formula>"Moderado"</formula>
    </cfRule>
  </conditionalFormatting>
  <conditionalFormatting sqref="N44:N45">
    <cfRule type="cellIs" dxfId="4" priority="99" operator="equal">
      <formula>"Bajo"</formula>
    </cfRule>
  </conditionalFormatting>
  <conditionalFormatting sqref="Y16:Y45">
    <cfRule type="cellIs" dxfId="0" priority="100" operator="equal">
      <formula>"Muy Alta"</formula>
    </cfRule>
  </conditionalFormatting>
  <conditionalFormatting sqref="Y16:Y45">
    <cfRule type="cellIs" dxfId="1" priority="101" operator="equal">
      <formula>"Alta"</formula>
    </cfRule>
  </conditionalFormatting>
  <conditionalFormatting sqref="Y16:Y45">
    <cfRule type="cellIs" dxfId="2" priority="102" operator="equal">
      <formula>"Media"</formula>
    </cfRule>
  </conditionalFormatting>
  <conditionalFormatting sqref="Y16:Y45">
    <cfRule type="cellIs" dxfId="3" priority="103" operator="equal">
      <formula>"Baja"</formula>
    </cfRule>
  </conditionalFormatting>
  <conditionalFormatting sqref="Y16:Y45">
    <cfRule type="cellIs" dxfId="4" priority="104" operator="equal">
      <formula>"Muy Baja"</formula>
    </cfRule>
  </conditionalFormatting>
  <conditionalFormatting sqref="AA16:AA45">
    <cfRule type="cellIs" dxfId="0" priority="105" operator="equal">
      <formula>"Catastrófico"</formula>
    </cfRule>
  </conditionalFormatting>
  <conditionalFormatting sqref="AA16:AA45">
    <cfRule type="cellIs" dxfId="1" priority="106" operator="equal">
      <formula>"Mayor"</formula>
    </cfRule>
  </conditionalFormatting>
  <conditionalFormatting sqref="AA16:AA45">
    <cfRule type="cellIs" dxfId="2" priority="107" operator="equal">
      <formula>"Moderado"</formula>
    </cfRule>
  </conditionalFormatting>
  <conditionalFormatting sqref="AA16:AA45">
    <cfRule type="cellIs" dxfId="3" priority="108" operator="equal">
      <formula>"Menor"</formula>
    </cfRule>
  </conditionalFormatting>
  <conditionalFormatting sqref="AA16:AA45">
    <cfRule type="cellIs" dxfId="4" priority="109" operator="equal">
      <formula>"Leve"</formula>
    </cfRule>
  </conditionalFormatting>
  <conditionalFormatting sqref="AC16:AC45">
    <cfRule type="cellIs" dxfId="6" priority="110" operator="equal">
      <formula>"Extremo"</formula>
    </cfRule>
  </conditionalFormatting>
  <conditionalFormatting sqref="AC16:AC45">
    <cfRule type="cellIs" dxfId="7" priority="111" operator="equal">
      <formula>"Alto"</formula>
    </cfRule>
  </conditionalFormatting>
  <conditionalFormatting sqref="AC16:AC45">
    <cfRule type="cellIs" dxfId="8" priority="112" operator="equal">
      <formula>"Moderado"</formula>
    </cfRule>
  </conditionalFormatting>
  <conditionalFormatting sqref="AC16:AC45">
    <cfRule type="cellIs" dxfId="4" priority="113" operator="equal">
      <formula>"Bajo"</formula>
    </cfRule>
  </conditionalFormatting>
  <conditionalFormatting sqref="AD10:AD11 AD13:AD14 AD16:AD17 AD21:AD22">
    <cfRule type="cellIs" dxfId="6" priority="114" operator="equal">
      <formula>"Extremo"</formula>
    </cfRule>
  </conditionalFormatting>
  <conditionalFormatting sqref="AD10:AD11 AD13:AD14 AD16:AD17 AD21:AD22">
    <cfRule type="cellIs" dxfId="7" priority="115" operator="equal">
      <formula>"Alto"</formula>
    </cfRule>
  </conditionalFormatting>
  <conditionalFormatting sqref="AD10:AD11 AD13:AD14 AD16:AD17 AD21:AD22">
    <cfRule type="cellIs" dxfId="8" priority="116" operator="equal">
      <formula>"Moderado"</formula>
    </cfRule>
  </conditionalFormatting>
  <conditionalFormatting sqref="AD10:AD11 AD13:AD14 AD16:AD17 AD21:AD22">
    <cfRule type="cellIs" dxfId="4" priority="117" operator="equal">
      <formula>"Bajo"</formula>
    </cfRule>
  </conditionalFormatting>
  <conditionalFormatting sqref="AD26:AD27">
    <cfRule type="cellIs" dxfId="6" priority="118" operator="equal">
      <formula>"Extremo"</formula>
    </cfRule>
  </conditionalFormatting>
  <conditionalFormatting sqref="AD26:AD27">
    <cfRule type="cellIs" dxfId="7" priority="119" operator="equal">
      <formula>"Alto"</formula>
    </cfRule>
  </conditionalFormatting>
  <conditionalFormatting sqref="AD26:AD27">
    <cfRule type="cellIs" dxfId="8" priority="120" operator="equal">
      <formula>"Moderado"</formula>
    </cfRule>
  </conditionalFormatting>
  <conditionalFormatting sqref="AD26:AD27">
    <cfRule type="cellIs" dxfId="4" priority="121" operator="equal">
      <formula>"Bajo"</formula>
    </cfRule>
  </conditionalFormatting>
  <conditionalFormatting sqref="AD31:AD32">
    <cfRule type="cellIs" dxfId="6" priority="122" operator="equal">
      <formula>"Extremo"</formula>
    </cfRule>
  </conditionalFormatting>
  <conditionalFormatting sqref="AD31:AD32">
    <cfRule type="cellIs" dxfId="7" priority="123" operator="equal">
      <formula>"Alto"</formula>
    </cfRule>
  </conditionalFormatting>
  <conditionalFormatting sqref="AD31:AD32">
    <cfRule type="cellIs" dxfId="8" priority="124" operator="equal">
      <formula>"Moderado"</formula>
    </cfRule>
  </conditionalFormatting>
  <conditionalFormatting sqref="AD31:AD32">
    <cfRule type="cellIs" dxfId="4" priority="125" operator="equal">
      <formula>"Bajo"</formula>
    </cfRule>
  </conditionalFormatting>
  <conditionalFormatting sqref="AD36:AD37">
    <cfRule type="cellIs" dxfId="6" priority="126" operator="equal">
      <formula>"Extremo"</formula>
    </cfRule>
  </conditionalFormatting>
  <conditionalFormatting sqref="AD36:AD37">
    <cfRule type="cellIs" dxfId="7" priority="127" operator="equal">
      <formula>"Alto"</formula>
    </cfRule>
  </conditionalFormatting>
  <conditionalFormatting sqref="AD36:AD37">
    <cfRule type="cellIs" dxfId="8" priority="128" operator="equal">
      <formula>"Moderado"</formula>
    </cfRule>
  </conditionalFormatting>
  <conditionalFormatting sqref="AD36:AD37">
    <cfRule type="cellIs" dxfId="4" priority="129" operator="equal">
      <formula>"Bajo"</formula>
    </cfRule>
  </conditionalFormatting>
  <conditionalFormatting sqref="AD41:AD42">
    <cfRule type="cellIs" dxfId="6" priority="130" operator="equal">
      <formula>"Extremo"</formula>
    </cfRule>
  </conditionalFormatting>
  <conditionalFormatting sqref="AD41:AD42">
    <cfRule type="cellIs" dxfId="7" priority="131" operator="equal">
      <formula>"Alto"</formula>
    </cfRule>
  </conditionalFormatting>
  <conditionalFormatting sqref="AD41:AD42">
    <cfRule type="cellIs" dxfId="8" priority="132" operator="equal">
      <formula>"Moderado"</formula>
    </cfRule>
  </conditionalFormatting>
  <conditionalFormatting sqref="AD41:AD42">
    <cfRule type="cellIs" dxfId="4" priority="133" operator="equal">
      <formula>"Bajo"</formula>
    </cfRule>
  </conditionalFormatting>
  <dataValidations>
    <dataValidation type="list" allowBlank="1" showErrorMessage="1" sqref="S16:S45">
      <formula1>'Tabla Valoración controles'!$D$7:$D$8</formula1>
    </dataValidation>
    <dataValidation type="list" allowBlank="1" showErrorMessage="1" sqref="R16:R45">
      <formula1>'Tabla Valoración controles'!$D$4:$D$6</formula1>
    </dataValidation>
    <dataValidation type="list" allowBlank="1" showErrorMessage="1" sqref="U16:U45">
      <formula1>'Tabla Valoración controles'!$D$9:$D$10</formula1>
    </dataValidation>
    <dataValidation type="list" allowBlank="1" showErrorMessage="1" sqref="V16:V45">
      <formula1>'Tabla Valoración controles'!$D$11:$D$12</formula1>
    </dataValidation>
    <dataValidation type="list" allowBlank="1" showErrorMessage="1" sqref="F16 F19:F21 F24:F26 F29:F31 F34:F36 F39:F41 F44:F45">
      <formula1>'Opciones Tratamiento'!$B$13:$B$19</formula1>
    </dataValidation>
    <dataValidation type="list" allowBlank="1" showErrorMessage="1" sqref="W16:W45">
      <formula1>'Tabla Valoración controles'!$D$13:$D$14</formula1>
    </dataValidation>
    <dataValidation type="list" allowBlank="1" showErrorMessage="1" sqref="AE16 AE19:AE21 AE24:AE26 AE29:AE31 AE34:AE36 AE39:AE41 AE44:AE45">
      <formula1>'Opciones Tratamiento'!$B$2:$B$5</formula1>
    </dataValidation>
    <dataValidation type="list" allowBlank="1" showErrorMessage="1" sqref="J16 J19:J21 J24:J26 J29:J31 J34:J36 J39:J41 J44:J45">
      <formula1>'Tabla Impacto'!$F$210:$F$221</formula1>
    </dataValidation>
    <dataValidation type="list" allowBlank="1" showErrorMessage="1" sqref="B16 B19:B21 B24:B26 B29:B31 B34:B36 B39:B41 B44:B45">
      <formula1>'Opciones Tratamiento'!$E$2:$E$4</formula1>
    </dataValidation>
    <dataValidation type="list" allowBlank="1" showErrorMessage="1" sqref="AK16:AK45">
      <formula1>'Opciones Tratamiento'!$B$9:$B$10</formula1>
    </dataValidation>
  </dataValidations>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8.75"/>
    <col customWidth="1" min="2" max="6" width="10.0"/>
  </cols>
  <sheetData>
    <row r="3" ht="12.75" customHeight="1">
      <c r="A3" s="291" t="s">
        <v>63</v>
      </c>
    </row>
    <row r="4" ht="12.75" customHeight="1">
      <c r="A4" s="291" t="s">
        <v>205</v>
      </c>
    </row>
    <row r="5" ht="12.75" customHeight="1">
      <c r="A5" s="291" t="s">
        <v>207</v>
      </c>
    </row>
    <row r="6" ht="12.75" customHeight="1">
      <c r="A6" s="291" t="s">
        <v>209</v>
      </c>
    </row>
    <row r="7" ht="12.75" customHeight="1">
      <c r="A7" s="291" t="s">
        <v>211</v>
      </c>
    </row>
    <row r="8" ht="12.75" customHeight="1">
      <c r="A8" s="291" t="s">
        <v>64</v>
      </c>
    </row>
    <row r="9" ht="12.75" customHeight="1">
      <c r="A9" s="291" t="s">
        <v>216</v>
      </c>
    </row>
    <row r="10" ht="12.75" customHeight="1">
      <c r="A10" s="291" t="s">
        <v>65</v>
      </c>
    </row>
    <row r="11" ht="12.75" customHeight="1">
      <c r="A11" s="291" t="s">
        <v>219</v>
      </c>
    </row>
    <row r="12" ht="12.75" customHeight="1">
      <c r="A12" s="291" t="s">
        <v>251</v>
      </c>
    </row>
    <row r="13" ht="12.75" customHeight="1">
      <c r="A13" s="291" t="s">
        <v>252</v>
      </c>
    </row>
    <row r="14" ht="12.75" customHeight="1">
      <c r="A14" s="291" t="s">
        <v>253</v>
      </c>
    </row>
    <row r="15" ht="12.75" customHeight="1">
      <c r="A15" s="292"/>
    </row>
    <row r="16" ht="12.75" customHeight="1">
      <c r="A16" s="291" t="s">
        <v>254</v>
      </c>
    </row>
    <row r="17" ht="12.75" customHeight="1">
      <c r="A17" s="291" t="s">
        <v>239</v>
      </c>
    </row>
    <row r="18" ht="12.75" customHeight="1">
      <c r="A18" s="291" t="s">
        <v>240</v>
      </c>
    </row>
    <row r="19" ht="12.75" customHeight="1">
      <c r="A19" s="292"/>
    </row>
    <row r="20" ht="12.75" customHeight="1">
      <c r="A20" s="291" t="s">
        <v>244</v>
      </c>
    </row>
    <row r="21" ht="12.75" customHeight="1">
      <c r="A21" s="291" t="s">
        <v>245</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5"/>
    <col customWidth="1" min="2" max="3" width="21.63"/>
    <col customWidth="1" min="4" max="4" width="14.0"/>
    <col customWidth="1" min="5" max="5" width="21.63"/>
    <col customWidth="1" min="6" max="6" width="24.25"/>
    <col customWidth="1" min="7" max="8" width="21.63"/>
  </cols>
  <sheetData>
    <row r="2">
      <c r="B2" s="81" t="s">
        <v>79</v>
      </c>
      <c r="C2" s="82"/>
      <c r="D2" s="82"/>
      <c r="E2" s="82"/>
      <c r="F2" s="82"/>
      <c r="G2" s="82"/>
      <c r="H2" s="83"/>
    </row>
    <row r="3">
      <c r="B3" s="84"/>
      <c r="C3" s="85"/>
      <c r="D3" s="85"/>
      <c r="E3" s="85"/>
      <c r="F3" s="85"/>
      <c r="G3" s="85"/>
      <c r="H3" s="86"/>
    </row>
    <row r="4" ht="63.0" customHeight="1">
      <c r="B4" s="87" t="s">
        <v>80</v>
      </c>
      <c r="H4" s="8"/>
    </row>
    <row r="5" ht="63.0" customHeight="1">
      <c r="B5" s="88"/>
      <c r="C5" s="26"/>
      <c r="D5" s="26"/>
      <c r="E5" s="26"/>
      <c r="F5" s="26"/>
      <c r="G5" s="26"/>
      <c r="H5" s="89"/>
    </row>
    <row r="6">
      <c r="B6" s="90" t="s">
        <v>81</v>
      </c>
      <c r="C6" s="91"/>
      <c r="D6" s="91"/>
      <c r="E6" s="91"/>
      <c r="F6" s="91"/>
      <c r="G6" s="91"/>
      <c r="H6" s="92"/>
    </row>
    <row r="7" ht="95.25" customHeight="1">
      <c r="B7" s="93" t="s">
        <v>82</v>
      </c>
      <c r="C7" s="94"/>
      <c r="D7" s="94"/>
      <c r="E7" s="94"/>
      <c r="F7" s="94"/>
      <c r="G7" s="94"/>
      <c r="H7" s="95"/>
    </row>
    <row r="8">
      <c r="B8" s="96"/>
      <c r="C8" s="97"/>
      <c r="D8" s="97"/>
      <c r="E8" s="97"/>
      <c r="F8" s="97"/>
      <c r="G8" s="97"/>
      <c r="H8" s="98"/>
    </row>
    <row r="9" ht="16.5" customHeight="1">
      <c r="B9" s="99" t="s">
        <v>83</v>
      </c>
      <c r="H9" s="8"/>
    </row>
    <row r="10" ht="44.25" customHeight="1">
      <c r="B10" s="7"/>
      <c r="H10" s="8"/>
    </row>
    <row r="11">
      <c r="B11" s="100"/>
      <c r="C11" s="101"/>
      <c r="D11" s="102"/>
      <c r="E11" s="103"/>
      <c r="F11" s="103"/>
      <c r="G11" s="103"/>
      <c r="H11" s="104"/>
    </row>
    <row r="12">
      <c r="B12" s="100"/>
      <c r="C12" s="105" t="s">
        <v>84</v>
      </c>
      <c r="D12" s="106"/>
      <c r="E12" s="107" t="s">
        <v>85</v>
      </c>
      <c r="F12" s="108"/>
      <c r="G12" s="101"/>
      <c r="H12" s="104"/>
    </row>
    <row r="13" ht="35.25" customHeight="1">
      <c r="B13" s="100"/>
      <c r="C13" s="109" t="s">
        <v>86</v>
      </c>
      <c r="D13" s="110"/>
      <c r="E13" s="111" t="s">
        <v>87</v>
      </c>
      <c r="F13" s="112"/>
      <c r="G13" s="101"/>
      <c r="H13" s="104"/>
    </row>
    <row r="14" ht="17.25" customHeight="1">
      <c r="B14" s="100"/>
      <c r="C14" s="109" t="s">
        <v>88</v>
      </c>
      <c r="D14" s="110"/>
      <c r="E14" s="111" t="s">
        <v>89</v>
      </c>
      <c r="F14" s="112"/>
      <c r="G14" s="101"/>
      <c r="H14" s="104"/>
    </row>
    <row r="15" ht="19.5" customHeight="1">
      <c r="B15" s="100"/>
      <c r="C15" s="109" t="s">
        <v>90</v>
      </c>
      <c r="D15" s="110"/>
      <c r="E15" s="111" t="s">
        <v>91</v>
      </c>
      <c r="F15" s="112"/>
      <c r="G15" s="101"/>
      <c r="H15" s="104"/>
    </row>
    <row r="16" ht="69.75" customHeight="1">
      <c r="B16" s="100"/>
      <c r="C16" s="109" t="s">
        <v>92</v>
      </c>
      <c r="D16" s="110"/>
      <c r="E16" s="111" t="s">
        <v>93</v>
      </c>
      <c r="F16" s="112"/>
      <c r="G16" s="101"/>
      <c r="H16" s="104"/>
    </row>
    <row r="17" ht="34.5" customHeight="1">
      <c r="C17" s="113" t="s">
        <v>23</v>
      </c>
      <c r="D17" s="114"/>
      <c r="E17" s="115" t="s">
        <v>94</v>
      </c>
      <c r="F17" s="116"/>
    </row>
    <row r="18" ht="27.75" customHeight="1">
      <c r="C18" s="113" t="s">
        <v>24</v>
      </c>
      <c r="D18" s="114"/>
      <c r="E18" s="115" t="s">
        <v>95</v>
      </c>
      <c r="F18" s="116"/>
    </row>
    <row r="19" ht="28.5" customHeight="1">
      <c r="C19" s="113" t="s">
        <v>25</v>
      </c>
      <c r="D19" s="114"/>
      <c r="E19" s="115" t="s">
        <v>96</v>
      </c>
      <c r="F19" s="116"/>
    </row>
    <row r="20" ht="72.75" customHeight="1">
      <c r="C20" s="113" t="s">
        <v>26</v>
      </c>
      <c r="D20" s="114"/>
      <c r="E20" s="115" t="s">
        <v>97</v>
      </c>
      <c r="F20" s="116"/>
    </row>
    <row r="21" ht="64.5" customHeight="1">
      <c r="C21" s="113" t="s">
        <v>27</v>
      </c>
      <c r="D21" s="114"/>
      <c r="E21" s="115" t="s">
        <v>98</v>
      </c>
      <c r="F21" s="116"/>
    </row>
    <row r="22" ht="71.25" customHeight="1">
      <c r="C22" s="113" t="s">
        <v>99</v>
      </c>
      <c r="D22" s="114"/>
      <c r="E22" s="115" t="s">
        <v>100</v>
      </c>
      <c r="F22" s="116"/>
    </row>
    <row r="23" ht="55.5" customHeight="1">
      <c r="C23" s="113" t="s">
        <v>101</v>
      </c>
      <c r="D23" s="114"/>
      <c r="E23" s="115" t="s">
        <v>102</v>
      </c>
      <c r="F23" s="116"/>
    </row>
    <row r="24" ht="42.0" customHeight="1">
      <c r="C24" s="113" t="s">
        <v>34</v>
      </c>
      <c r="D24" s="114"/>
      <c r="E24" s="115" t="s">
        <v>103</v>
      </c>
      <c r="F24" s="116"/>
    </row>
    <row r="25" ht="59.25" customHeight="1">
      <c r="C25" s="113" t="s">
        <v>36</v>
      </c>
      <c r="D25" s="114"/>
      <c r="E25" s="115" t="s">
        <v>104</v>
      </c>
      <c r="F25" s="116"/>
    </row>
    <row r="26" ht="23.25" customHeight="1">
      <c r="C26" s="113" t="s">
        <v>37</v>
      </c>
      <c r="D26" s="114"/>
      <c r="E26" s="115" t="s">
        <v>105</v>
      </c>
      <c r="F26" s="116"/>
    </row>
    <row r="27" ht="30.75" customHeight="1">
      <c r="C27" s="113" t="s">
        <v>106</v>
      </c>
      <c r="D27" s="114"/>
      <c r="E27" s="115" t="s">
        <v>107</v>
      </c>
      <c r="F27" s="116"/>
    </row>
    <row r="28" ht="35.25" customHeight="1">
      <c r="C28" s="113" t="s">
        <v>108</v>
      </c>
      <c r="D28" s="114"/>
      <c r="E28" s="115" t="s">
        <v>109</v>
      </c>
      <c r="F28" s="116"/>
    </row>
    <row r="29" ht="33.0" customHeight="1">
      <c r="C29" s="113" t="s">
        <v>110</v>
      </c>
      <c r="D29" s="114"/>
      <c r="E29" s="115" t="s">
        <v>109</v>
      </c>
      <c r="F29" s="116"/>
    </row>
    <row r="30" ht="30.0" customHeight="1">
      <c r="C30" s="113" t="s">
        <v>111</v>
      </c>
      <c r="D30" s="114"/>
      <c r="E30" s="115" t="s">
        <v>112</v>
      </c>
      <c r="F30" s="116"/>
    </row>
    <row r="31" ht="35.25" customHeight="1">
      <c r="C31" s="113" t="s">
        <v>113</v>
      </c>
      <c r="D31" s="114"/>
      <c r="E31" s="115" t="s">
        <v>114</v>
      </c>
      <c r="F31" s="116"/>
    </row>
    <row r="32" ht="31.5" customHeight="1">
      <c r="C32" s="113" t="s">
        <v>115</v>
      </c>
      <c r="D32" s="114"/>
      <c r="E32" s="115" t="s">
        <v>116</v>
      </c>
      <c r="F32" s="116"/>
    </row>
    <row r="33" ht="35.25" customHeight="1">
      <c r="B33" s="100"/>
      <c r="C33" s="113" t="s">
        <v>117</v>
      </c>
      <c r="D33" s="114"/>
      <c r="E33" s="115" t="s">
        <v>118</v>
      </c>
      <c r="F33" s="116"/>
      <c r="G33" s="101"/>
      <c r="H33" s="104"/>
    </row>
    <row r="34" ht="59.25" customHeight="1">
      <c r="B34" s="100"/>
      <c r="C34" s="113" t="s">
        <v>119</v>
      </c>
      <c r="D34" s="114"/>
      <c r="E34" s="115" t="s">
        <v>120</v>
      </c>
      <c r="F34" s="116"/>
      <c r="G34" s="101"/>
      <c r="H34" s="104"/>
    </row>
    <row r="35" ht="29.25" customHeight="1">
      <c r="B35" s="100"/>
      <c r="C35" s="113" t="s">
        <v>44</v>
      </c>
      <c r="D35" s="114"/>
      <c r="E35" s="115" t="s">
        <v>121</v>
      </c>
      <c r="F35" s="116"/>
      <c r="G35" s="101"/>
      <c r="H35" s="104"/>
    </row>
    <row r="36" ht="82.5" customHeight="1">
      <c r="B36" s="100"/>
      <c r="C36" s="113" t="s">
        <v>122</v>
      </c>
      <c r="D36" s="114"/>
      <c r="E36" s="115" t="s">
        <v>123</v>
      </c>
      <c r="F36" s="116"/>
      <c r="G36" s="101"/>
      <c r="H36" s="104"/>
    </row>
    <row r="37" ht="46.5" customHeight="1">
      <c r="B37" s="100"/>
      <c r="C37" s="113" t="s">
        <v>49</v>
      </c>
      <c r="D37" s="114"/>
      <c r="E37" s="115" t="s">
        <v>124</v>
      </c>
      <c r="F37" s="116"/>
      <c r="G37" s="101"/>
      <c r="H37" s="104"/>
    </row>
    <row r="38" ht="6.75" customHeight="1">
      <c r="B38" s="100"/>
      <c r="C38" s="117"/>
      <c r="D38" s="118"/>
      <c r="E38" s="119"/>
      <c r="F38" s="120"/>
      <c r="G38" s="101"/>
      <c r="H38" s="104"/>
    </row>
    <row r="39" ht="15.75" customHeight="1">
      <c r="B39" s="100"/>
      <c r="C39" s="121"/>
      <c r="D39" s="121"/>
      <c r="E39" s="122"/>
      <c r="F39" s="122"/>
      <c r="G39" s="101"/>
      <c r="H39" s="104"/>
    </row>
    <row r="40" ht="21.0" customHeight="1">
      <c r="B40" s="123" t="s">
        <v>125</v>
      </c>
      <c r="C40" s="35"/>
      <c r="D40" s="35"/>
      <c r="E40" s="35"/>
      <c r="F40" s="35"/>
      <c r="G40" s="35"/>
      <c r="H40" s="124"/>
    </row>
    <row r="41" ht="20.25" customHeight="1">
      <c r="B41" s="123" t="s">
        <v>126</v>
      </c>
      <c r="C41" s="35"/>
      <c r="D41" s="35"/>
      <c r="E41" s="35"/>
      <c r="F41" s="35"/>
      <c r="G41" s="35"/>
      <c r="H41" s="124"/>
    </row>
    <row r="42" ht="20.25" customHeight="1">
      <c r="B42" s="123" t="s">
        <v>127</v>
      </c>
      <c r="C42" s="35"/>
      <c r="D42" s="35"/>
      <c r="E42" s="35"/>
      <c r="F42" s="35"/>
      <c r="G42" s="35"/>
      <c r="H42" s="124"/>
    </row>
    <row r="43" ht="20.25" customHeight="1">
      <c r="B43" s="123" t="s">
        <v>128</v>
      </c>
      <c r="C43" s="35"/>
      <c r="D43" s="35"/>
      <c r="E43" s="35"/>
      <c r="F43" s="35"/>
      <c r="G43" s="35"/>
      <c r="H43" s="124"/>
    </row>
    <row r="44" ht="15.75" customHeight="1">
      <c r="B44" s="123" t="s">
        <v>129</v>
      </c>
      <c r="C44" s="35"/>
      <c r="D44" s="35"/>
      <c r="E44" s="35"/>
      <c r="F44" s="35"/>
      <c r="G44" s="35"/>
      <c r="H44" s="124"/>
    </row>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4">
    <mergeCell ref="C37:D37"/>
    <mergeCell ref="C38:D38"/>
    <mergeCell ref="C30:D30"/>
    <mergeCell ref="C31:D31"/>
    <mergeCell ref="C32:D32"/>
    <mergeCell ref="C33:D33"/>
    <mergeCell ref="C34:D34"/>
    <mergeCell ref="C35:D35"/>
    <mergeCell ref="C36:D36"/>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C18:D18"/>
    <mergeCell ref="C19:D19"/>
    <mergeCell ref="C20:D20"/>
    <mergeCell ref="C21:D21"/>
    <mergeCell ref="C22:D22"/>
    <mergeCell ref="E17:F17"/>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B43:H43"/>
    <mergeCell ref="B44:H44"/>
    <mergeCell ref="E31:F31"/>
    <mergeCell ref="E32:F32"/>
    <mergeCell ref="E33:F33"/>
    <mergeCell ref="E34:F34"/>
    <mergeCell ref="E35:F35"/>
    <mergeCell ref="E36:F36"/>
    <mergeCell ref="E37:F37"/>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39" width="5.0"/>
    <col customWidth="1" min="40" max="40" width="9.38"/>
    <col customWidth="1" min="41" max="46" width="5.0"/>
  </cols>
  <sheetData>
    <row r="2" ht="18.0" customHeight="1">
      <c r="B2" s="125" t="s">
        <v>130</v>
      </c>
      <c r="J2" s="126" t="s">
        <v>23</v>
      </c>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8"/>
      <c r="AN2" s="129"/>
      <c r="AO2" s="129"/>
      <c r="AP2" s="129"/>
      <c r="AQ2" s="129"/>
      <c r="AR2" s="129"/>
      <c r="AS2" s="129"/>
      <c r="AT2" s="129"/>
    </row>
    <row r="3" ht="18.75" customHeight="1">
      <c r="J3" s="130"/>
      <c r="AM3" s="131"/>
      <c r="AN3" s="129"/>
      <c r="AO3" s="129"/>
      <c r="AP3" s="129"/>
      <c r="AQ3" s="129"/>
      <c r="AR3" s="129"/>
      <c r="AS3" s="129"/>
      <c r="AT3" s="129"/>
    </row>
    <row r="4" ht="15.0" customHeight="1">
      <c r="J4" s="132"/>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4"/>
      <c r="AN4" s="129"/>
      <c r="AO4" s="129"/>
      <c r="AP4" s="129"/>
      <c r="AQ4" s="129"/>
      <c r="AR4" s="129"/>
      <c r="AS4" s="129"/>
      <c r="AT4" s="129"/>
    </row>
    <row r="5">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row>
    <row r="6" ht="15.0" customHeight="1">
      <c r="B6" s="135" t="s">
        <v>131</v>
      </c>
      <c r="C6" s="127"/>
      <c r="D6" s="136"/>
      <c r="E6" s="137" t="s">
        <v>132</v>
      </c>
      <c r="F6" s="2"/>
      <c r="G6" s="2"/>
      <c r="H6" s="2"/>
      <c r="I6" s="3"/>
      <c r="J6" s="138" t="str">
        <f>IF(AND('Mapa final'!$H$16="Muy Alta",'Mapa final'!$L$16="Leve"),CONCATENATE("R",'Mapa final'!$A$16),"")</f>
        <v>#REF!</v>
      </c>
      <c r="K6" s="139"/>
      <c r="L6" s="140" t="str">
        <f>IF(AND('Mapa final'!$H$21="Muy Alta",'Mapa final'!$L$21="Leve"),CONCATENATE("R",'Mapa final'!$A$21),"")</f>
        <v>#REF!</v>
      </c>
      <c r="M6" s="139"/>
      <c r="N6" s="140" t="str">
        <f>IF(AND('Mapa final'!$H$26="Muy Alta",'Mapa final'!$L$26="Leve"),CONCATENATE("R",'Mapa final'!$A$26),"")</f>
        <v>#REF!</v>
      </c>
      <c r="O6" s="3"/>
      <c r="P6" s="138" t="str">
        <f>IF(AND('Mapa final'!$H$16="Muy Alta",'Mapa final'!$L$16="Menor"),CONCATENATE("R",'Mapa final'!$A$16),"")</f>
        <v>#REF!</v>
      </c>
      <c r="Q6" s="139"/>
      <c r="R6" s="140" t="str">
        <f>IF(AND('Mapa final'!$H$21="Muy Alta",'Mapa final'!$L$21="Menor"),CONCATENATE("R",'Mapa final'!$A$21),"")</f>
        <v>#REF!</v>
      </c>
      <c r="S6" s="139"/>
      <c r="T6" s="140" t="str">
        <f>IF(AND('Mapa final'!$H$26="Muy Alta",'Mapa final'!$L$26="Menor"),CONCATENATE("R",'Mapa final'!$A$26),"")</f>
        <v>#REF!</v>
      </c>
      <c r="U6" s="3"/>
      <c r="V6" s="138" t="str">
        <f>IF(AND('Mapa final'!$H$16="Muy Alta",'Mapa final'!$L$16="Moderado"),CONCATENATE("R",'Mapa final'!$A$16),"")</f>
        <v>#REF!</v>
      </c>
      <c r="W6" s="139"/>
      <c r="X6" s="140" t="str">
        <f>IF(AND('Mapa final'!$H$21="Muy Alta",'Mapa final'!$L$21="Moderado"),CONCATENATE("R",'Mapa final'!$A$21),"")</f>
        <v>#REF!</v>
      </c>
      <c r="Y6" s="139"/>
      <c r="Z6" s="140" t="str">
        <f>IF(AND('Mapa final'!$H$26="Muy Alta",'Mapa final'!$L$26="Moderado"),CONCATENATE("R",'Mapa final'!$A$26),"")</f>
        <v>#REF!</v>
      </c>
      <c r="AA6" s="3"/>
      <c r="AB6" s="138" t="str">
        <f>IF(AND('Mapa final'!$H$16="Muy Alta",'Mapa final'!$L$16="Mayor"),CONCATENATE("R",'Mapa final'!$A$16),"")</f>
        <v>#REF!</v>
      </c>
      <c r="AC6" s="139"/>
      <c r="AD6" s="140" t="str">
        <f>IF(AND('Mapa final'!$H$21="Muy Alta",'Mapa final'!$L$21="Mayor"),CONCATENATE("R",'Mapa final'!$A$21),"")</f>
        <v>#REF!</v>
      </c>
      <c r="AE6" s="139"/>
      <c r="AF6" s="140" t="str">
        <f>IF(AND('Mapa final'!$H$26="Muy Alta",'Mapa final'!$L$26="Mayor"),CONCATENATE("R",'Mapa final'!$A$26),"")</f>
        <v>#REF!</v>
      </c>
      <c r="AG6" s="3"/>
      <c r="AH6" s="141" t="str">
        <f>IF(AND('Mapa final'!$H$16="Muy Alta",'Mapa final'!$L$16="Catastrófico"),CONCATENATE("R",'Mapa final'!$A$16),"")</f>
        <v>#REF!</v>
      </c>
      <c r="AI6" s="139"/>
      <c r="AJ6" s="142" t="str">
        <f>IF(AND('Mapa final'!$H$21="Muy Alta",'Mapa final'!$L$21="Catastrófico"),CONCATENATE("R",'Mapa final'!$A$21),"")</f>
        <v>#REF!</v>
      </c>
      <c r="AK6" s="139"/>
      <c r="AL6" s="142" t="str">
        <f>IF(AND('Mapa final'!$H$26="Muy Alta",'Mapa final'!$L$26="Catastrófico"),CONCATENATE("R",'Mapa final'!$A$26),"")</f>
        <v>#REF!</v>
      </c>
      <c r="AM6" s="3"/>
      <c r="AO6" s="143" t="s">
        <v>133</v>
      </c>
      <c r="AP6" s="144"/>
      <c r="AQ6" s="144"/>
      <c r="AR6" s="144"/>
      <c r="AS6" s="144"/>
      <c r="AT6" s="145"/>
    </row>
    <row r="7" ht="15.0" customHeight="1">
      <c r="B7" s="130"/>
      <c r="D7" s="8"/>
      <c r="E7" s="7"/>
      <c r="I7" s="8"/>
      <c r="J7" s="146"/>
      <c r="K7" s="134"/>
      <c r="L7" s="132"/>
      <c r="M7" s="134"/>
      <c r="N7" s="132"/>
      <c r="O7" s="147"/>
      <c r="P7" s="146"/>
      <c r="Q7" s="134"/>
      <c r="R7" s="132"/>
      <c r="S7" s="134"/>
      <c r="T7" s="132"/>
      <c r="U7" s="147"/>
      <c r="V7" s="146"/>
      <c r="W7" s="134"/>
      <c r="X7" s="132"/>
      <c r="Y7" s="134"/>
      <c r="Z7" s="132"/>
      <c r="AA7" s="147"/>
      <c r="AB7" s="146"/>
      <c r="AC7" s="134"/>
      <c r="AD7" s="132"/>
      <c r="AE7" s="134"/>
      <c r="AF7" s="132"/>
      <c r="AG7" s="147"/>
      <c r="AH7" s="146"/>
      <c r="AI7" s="134"/>
      <c r="AJ7" s="132"/>
      <c r="AK7" s="134"/>
      <c r="AL7" s="132"/>
      <c r="AM7" s="147"/>
      <c r="AN7" s="129"/>
      <c r="AO7" s="148"/>
      <c r="AT7" s="149"/>
    </row>
    <row r="8" ht="15.0" customHeight="1">
      <c r="B8" s="130"/>
      <c r="D8" s="8"/>
      <c r="E8" s="7"/>
      <c r="I8" s="8"/>
      <c r="J8" s="150" t="str">
        <f>IF(AND('Mapa final'!$H$31="Muy Alta",'Mapa final'!$L$31="Leve"),CONCATENATE("R",'Mapa final'!$A$31),"")</f>
        <v>#REF!</v>
      </c>
      <c r="K8" s="128"/>
      <c r="L8" s="151" t="str">
        <f>IF(AND('Mapa final'!$H$36="Muy Alta",'Mapa final'!$L$36="Leve"),CONCATENATE("R",'Mapa final'!$A$36),"")</f>
        <v>#REF!</v>
      </c>
      <c r="M8" s="128"/>
      <c r="N8" s="151" t="str">
        <f>IF(AND('Mapa final'!$H$41="Muy Alta",'Mapa final'!$L$41="Leve"),CONCATENATE("R",'Mapa final'!$A$41),"")</f>
        <v>#REF!</v>
      </c>
      <c r="O8" s="136"/>
      <c r="P8" s="150" t="str">
        <f>IF(AND('Mapa final'!$H$31="Muy Alta",'Mapa final'!$L$31="Menor"),CONCATENATE("R",'Mapa final'!$A$31),"")</f>
        <v>#REF!</v>
      </c>
      <c r="Q8" s="128"/>
      <c r="R8" s="151" t="str">
        <f>IF(AND('Mapa final'!$H$36="Muy Alta",'Mapa final'!$L$36="Menor"),CONCATENATE("R",'Mapa final'!$A$36),"")</f>
        <v>#REF!</v>
      </c>
      <c r="S8" s="128"/>
      <c r="T8" s="151" t="str">
        <f>IF(AND('Mapa final'!$H$41="Muy Alta",'Mapa final'!$L$41="Menor"),CONCATENATE("R",'Mapa final'!$A$41),"")</f>
        <v>#REF!</v>
      </c>
      <c r="U8" s="136"/>
      <c r="V8" s="150" t="str">
        <f>IF(AND('Mapa final'!$H$31="Muy Alta",'Mapa final'!$L$31="Moderado"),CONCATENATE("R",'Mapa final'!$A$31),"")</f>
        <v>#REF!</v>
      </c>
      <c r="W8" s="128"/>
      <c r="X8" s="151" t="str">
        <f>IF(AND('Mapa final'!$H$36="Muy Alta",'Mapa final'!$L$36="Moderado"),CONCATENATE("R",'Mapa final'!$A$36),"")</f>
        <v>#REF!</v>
      </c>
      <c r="Y8" s="128"/>
      <c r="Z8" s="151" t="str">
        <f>IF(AND('Mapa final'!$H$41="Muy Alta",'Mapa final'!$L$41="Moderado"),CONCATENATE("R",'Mapa final'!$A$41),"")</f>
        <v>#REF!</v>
      </c>
      <c r="AA8" s="136"/>
      <c r="AB8" s="150" t="str">
        <f>IF(AND('Mapa final'!$H$31="Muy Alta",'Mapa final'!$L$31="Mayor"),CONCATENATE("R",'Mapa final'!$A$31),"")</f>
        <v>#REF!</v>
      </c>
      <c r="AC8" s="128"/>
      <c r="AD8" s="151" t="str">
        <f>IF(AND('Mapa final'!$H$36="Muy Alta",'Mapa final'!$L$36="Mayor"),CONCATENATE("R",'Mapa final'!$A$36),"")</f>
        <v>#REF!</v>
      </c>
      <c r="AE8" s="128"/>
      <c r="AF8" s="151" t="str">
        <f>IF(AND('Mapa final'!$H$41="Muy Alta",'Mapa final'!$L$41="Mayor"),CONCATENATE("R",'Mapa final'!$A$41),"")</f>
        <v>#REF!</v>
      </c>
      <c r="AG8" s="136"/>
      <c r="AH8" s="152" t="str">
        <f>IF(AND('Mapa final'!$H$31="Muy Alta",'Mapa final'!$L$31="Catastrófico"),CONCATENATE("R",'Mapa final'!$A$31),"")</f>
        <v>#REF!</v>
      </c>
      <c r="AI8" s="128"/>
      <c r="AJ8" s="153" t="str">
        <f>IF(AND('Mapa final'!$H$36="Muy Alta",'Mapa final'!$L$36="Catastrófico"),CONCATENATE("R",'Mapa final'!$A$36),"")</f>
        <v>#REF!</v>
      </c>
      <c r="AK8" s="128"/>
      <c r="AL8" s="153" t="str">
        <f>IF(AND('Mapa final'!$H$41="Muy Alta",'Mapa final'!$L$41="Catastrófico"),CONCATENATE("R",'Mapa final'!$A$41),"")</f>
        <v>#REF!</v>
      </c>
      <c r="AM8" s="136"/>
      <c r="AN8" s="129"/>
      <c r="AO8" s="148"/>
      <c r="AT8" s="149"/>
    </row>
    <row r="9" ht="15.0" customHeight="1">
      <c r="B9" s="130"/>
      <c r="D9" s="8"/>
      <c r="E9" s="7"/>
      <c r="I9" s="8"/>
      <c r="J9" s="146"/>
      <c r="K9" s="134"/>
      <c r="L9" s="132"/>
      <c r="M9" s="134"/>
      <c r="N9" s="132"/>
      <c r="O9" s="147"/>
      <c r="P9" s="146"/>
      <c r="Q9" s="134"/>
      <c r="R9" s="132"/>
      <c r="S9" s="134"/>
      <c r="T9" s="132"/>
      <c r="U9" s="147"/>
      <c r="V9" s="146"/>
      <c r="W9" s="134"/>
      <c r="X9" s="132"/>
      <c r="Y9" s="134"/>
      <c r="Z9" s="132"/>
      <c r="AA9" s="147"/>
      <c r="AB9" s="146"/>
      <c r="AC9" s="134"/>
      <c r="AD9" s="132"/>
      <c r="AE9" s="134"/>
      <c r="AF9" s="132"/>
      <c r="AG9" s="147"/>
      <c r="AH9" s="146"/>
      <c r="AI9" s="134"/>
      <c r="AJ9" s="132"/>
      <c r="AK9" s="134"/>
      <c r="AL9" s="132"/>
      <c r="AM9" s="147"/>
      <c r="AN9" s="129"/>
      <c r="AO9" s="148"/>
      <c r="AT9" s="149"/>
    </row>
    <row r="10" ht="15.0" customHeight="1">
      <c r="B10" s="130"/>
      <c r="D10" s="8"/>
      <c r="E10" s="7"/>
      <c r="I10" s="8"/>
      <c r="J10" s="150" t="str">
        <f>IF(AND('Mapa final'!#REF!="Muy Alta",'Mapa final'!#REF!="Leve"),CONCATENATE("R",'Mapa final'!#REF!),"")</f>
        <v>#ERROR!</v>
      </c>
      <c r="K10" s="128"/>
      <c r="L10" s="151" t="str">
        <f>IF(AND('Mapa final'!#REF!="Muy Alta",'Mapa final'!#REF!="Leve"),CONCATENATE("R",'Mapa final'!#REF!),"")</f>
        <v>#ERROR!</v>
      </c>
      <c r="M10" s="128"/>
      <c r="N10" s="151" t="str">
        <f>IF(AND('Mapa final'!#REF!="Muy Alta",'Mapa final'!#REF!="Leve"),CONCATENATE("R",'Mapa final'!#REF!),"")</f>
        <v>#ERROR!</v>
      </c>
      <c r="O10" s="136"/>
      <c r="P10" s="150" t="str">
        <f>IF(AND('Mapa final'!#REF!="Muy Alta",'Mapa final'!#REF!="Menor"),CONCATENATE("R",'Mapa final'!#REF!),"")</f>
        <v>#ERROR!</v>
      </c>
      <c r="Q10" s="128"/>
      <c r="R10" s="151" t="str">
        <f>IF(AND('Mapa final'!#REF!="Muy Alta",'Mapa final'!#REF!="Menor"),CONCATENATE("R",'Mapa final'!#REF!),"")</f>
        <v>#ERROR!</v>
      </c>
      <c r="S10" s="128"/>
      <c r="T10" s="151" t="str">
        <f>IF(AND('Mapa final'!#REF!="Muy Alta",'Mapa final'!#REF!="Menor"),CONCATENATE("R",'Mapa final'!#REF!),"")</f>
        <v>#ERROR!</v>
      </c>
      <c r="U10" s="136"/>
      <c r="V10" s="150" t="str">
        <f>IF(AND('Mapa final'!#REF!="Muy Alta",'Mapa final'!#REF!="Moderado"),CONCATENATE("R",'Mapa final'!#REF!),"")</f>
        <v>#ERROR!</v>
      </c>
      <c r="W10" s="128"/>
      <c r="X10" s="151" t="str">
        <f>IF(AND('Mapa final'!#REF!="Muy Alta",'Mapa final'!#REF!="Moderado"),CONCATENATE("R",'Mapa final'!#REF!),"")</f>
        <v>#ERROR!</v>
      </c>
      <c r="Y10" s="128"/>
      <c r="Z10" s="151" t="str">
        <f>IF(AND('Mapa final'!#REF!="Muy Alta",'Mapa final'!#REF!="Moderado"),CONCATENATE("R",'Mapa final'!#REF!),"")</f>
        <v>#ERROR!</v>
      </c>
      <c r="AA10" s="136"/>
      <c r="AB10" s="150" t="str">
        <f>IF(AND('Mapa final'!#REF!="Muy Alta",'Mapa final'!#REF!="Mayor"),CONCATENATE("R",'Mapa final'!#REF!),"")</f>
        <v>#ERROR!</v>
      </c>
      <c r="AC10" s="128"/>
      <c r="AD10" s="151" t="str">
        <f>IF(AND('Mapa final'!#REF!="Muy Alta",'Mapa final'!#REF!="Mayor"),CONCATENATE("R",'Mapa final'!#REF!),"")</f>
        <v>#ERROR!</v>
      </c>
      <c r="AE10" s="128"/>
      <c r="AF10" s="151" t="str">
        <f>IF(AND('Mapa final'!#REF!="Muy Alta",'Mapa final'!#REF!="Mayor"),CONCATENATE("R",'Mapa final'!#REF!),"")</f>
        <v>#ERROR!</v>
      </c>
      <c r="AG10" s="136"/>
      <c r="AH10" s="152" t="str">
        <f>IF(AND('Mapa final'!#REF!="Muy Alta",'Mapa final'!#REF!="Catastrófico"),CONCATENATE("R",'Mapa final'!#REF!),"")</f>
        <v>#ERROR!</v>
      </c>
      <c r="AI10" s="128"/>
      <c r="AJ10" s="153" t="str">
        <f>IF(AND('Mapa final'!#REF!="Muy Alta",'Mapa final'!#REF!="Catastrófico"),CONCATENATE("R",'Mapa final'!#REF!),"")</f>
        <v>#ERROR!</v>
      </c>
      <c r="AK10" s="128"/>
      <c r="AL10" s="153" t="str">
        <f>IF(AND('Mapa final'!#REF!="Muy Alta",'Mapa final'!#REF!="Catastrófico"),CONCATENATE("R",'Mapa final'!#REF!),"")</f>
        <v>#ERROR!</v>
      </c>
      <c r="AM10" s="136"/>
      <c r="AN10" s="129"/>
      <c r="AO10" s="148"/>
      <c r="AT10" s="149"/>
    </row>
    <row r="11" ht="15.0" customHeight="1">
      <c r="B11" s="130"/>
      <c r="D11" s="8"/>
      <c r="E11" s="7"/>
      <c r="I11" s="8"/>
      <c r="J11" s="146"/>
      <c r="K11" s="134"/>
      <c r="L11" s="132"/>
      <c r="M11" s="134"/>
      <c r="N11" s="132"/>
      <c r="O11" s="147"/>
      <c r="P11" s="146"/>
      <c r="Q11" s="134"/>
      <c r="R11" s="132"/>
      <c r="S11" s="134"/>
      <c r="T11" s="132"/>
      <c r="U11" s="147"/>
      <c r="V11" s="146"/>
      <c r="W11" s="134"/>
      <c r="X11" s="132"/>
      <c r="Y11" s="134"/>
      <c r="Z11" s="132"/>
      <c r="AA11" s="147"/>
      <c r="AB11" s="146"/>
      <c r="AC11" s="134"/>
      <c r="AD11" s="132"/>
      <c r="AE11" s="134"/>
      <c r="AF11" s="132"/>
      <c r="AG11" s="147"/>
      <c r="AH11" s="146"/>
      <c r="AI11" s="134"/>
      <c r="AJ11" s="132"/>
      <c r="AK11" s="134"/>
      <c r="AL11" s="132"/>
      <c r="AM11" s="147"/>
      <c r="AN11" s="129"/>
      <c r="AO11" s="148"/>
      <c r="AT11" s="149"/>
    </row>
    <row r="12" ht="15.0" customHeight="1">
      <c r="B12" s="130"/>
      <c r="D12" s="8"/>
      <c r="E12" s="7"/>
      <c r="I12" s="8"/>
      <c r="J12" s="150" t="str">
        <f>IF(AND('Mapa final'!#REF!="Muy Alta",'Mapa final'!#REF!="Leve"),CONCATENATE("R",'Mapa final'!#REF!),"")</f>
        <v>#ERROR!</v>
      </c>
      <c r="K12" s="128"/>
      <c r="L12" s="151" t="str">
        <f>IF(AND('Mapa final'!$H$46="Muy Alta",'Mapa final'!$L$46="Leve"),CONCATENATE("R",'Mapa final'!$A$46),"")</f>
        <v/>
      </c>
      <c r="M12" s="128"/>
      <c r="N12" s="151" t="str">
        <f>IF(AND('Mapa final'!$H$52="Muy Alta",'Mapa final'!$L$52="Leve"),CONCATENATE("R",'Mapa final'!$A$52),"")</f>
        <v/>
      </c>
      <c r="O12" s="136"/>
      <c r="P12" s="150" t="str">
        <f>IF(AND('Mapa final'!#REF!="Muy Alta",'Mapa final'!#REF!="Menor"),CONCATENATE("R",'Mapa final'!#REF!),"")</f>
        <v>#ERROR!</v>
      </c>
      <c r="Q12" s="128"/>
      <c r="R12" s="151" t="str">
        <f>IF(AND('Mapa final'!$H$46="Muy Alta",'Mapa final'!$L$46="Menor"),CONCATENATE("R",'Mapa final'!$A$46),"")</f>
        <v/>
      </c>
      <c r="S12" s="128"/>
      <c r="T12" s="151" t="str">
        <f>IF(AND('Mapa final'!$H$52="Muy Alta",'Mapa final'!$L$52="Menor"),CONCATENATE("R",'Mapa final'!$A$52),"")</f>
        <v/>
      </c>
      <c r="U12" s="136"/>
      <c r="V12" s="150" t="str">
        <f>IF(AND('Mapa final'!#REF!="Muy Alta",'Mapa final'!#REF!="Moderado"),CONCATENATE("R",'Mapa final'!#REF!),"")</f>
        <v>#ERROR!</v>
      </c>
      <c r="W12" s="128"/>
      <c r="X12" s="151" t="str">
        <f>IF(AND('Mapa final'!$H$46="Muy Alta",'Mapa final'!$L$46="Moderado"),CONCATENATE("R",'Mapa final'!$A$46),"")</f>
        <v/>
      </c>
      <c r="Y12" s="128"/>
      <c r="Z12" s="151" t="str">
        <f>IF(AND('Mapa final'!$H$52="Muy Alta",'Mapa final'!$L$52="Moderado"),CONCATENATE("R",'Mapa final'!$A$52),"")</f>
        <v/>
      </c>
      <c r="AA12" s="136"/>
      <c r="AB12" s="150" t="str">
        <f>IF(AND('Mapa final'!#REF!="Muy Alta",'Mapa final'!#REF!="Mayor"),CONCATENATE("R",'Mapa final'!#REF!),"")</f>
        <v>#ERROR!</v>
      </c>
      <c r="AC12" s="128"/>
      <c r="AD12" s="151" t="str">
        <f>IF(AND('Mapa final'!$H$46="Muy Alta",'Mapa final'!$L$46="Mayor"),CONCATENATE("R",'Mapa final'!$A$46),"")</f>
        <v/>
      </c>
      <c r="AE12" s="128"/>
      <c r="AF12" s="151" t="str">
        <f>IF(AND('Mapa final'!$H$52="Muy Alta",'Mapa final'!$L$52="Mayor"),CONCATENATE("R",'Mapa final'!$A$52),"")</f>
        <v/>
      </c>
      <c r="AG12" s="136"/>
      <c r="AH12" s="152" t="str">
        <f>IF(AND('Mapa final'!#REF!="Muy Alta",'Mapa final'!#REF!="Catastrófico"),CONCATENATE("R",'Mapa final'!#REF!),"")</f>
        <v>#ERROR!</v>
      </c>
      <c r="AI12" s="128"/>
      <c r="AJ12" s="153" t="str">
        <f>IF(AND('Mapa final'!$H$46="Muy Alta",'Mapa final'!$L$46="Catastrófico"),CONCATENATE("R",'Mapa final'!$A$46),"")</f>
        <v/>
      </c>
      <c r="AK12" s="128"/>
      <c r="AL12" s="153" t="str">
        <f>IF(AND('Mapa final'!$H$52="Muy Alta",'Mapa final'!$L$52="Catastrófico"),CONCATENATE("R",'Mapa final'!$A$52),"")</f>
        <v/>
      </c>
      <c r="AM12" s="136"/>
      <c r="AN12" s="129"/>
      <c r="AO12" s="148"/>
      <c r="AT12" s="149"/>
    </row>
    <row r="13" ht="15.75" customHeight="1">
      <c r="B13" s="130"/>
      <c r="D13" s="8"/>
      <c r="E13" s="15"/>
      <c r="F13" s="11"/>
      <c r="G13" s="11"/>
      <c r="H13" s="11"/>
      <c r="I13" s="12"/>
      <c r="J13" s="146"/>
      <c r="K13" s="134"/>
      <c r="L13" s="132"/>
      <c r="M13" s="134"/>
      <c r="N13" s="132"/>
      <c r="O13" s="147"/>
      <c r="P13" s="146"/>
      <c r="Q13" s="134"/>
      <c r="R13" s="132"/>
      <c r="S13" s="134"/>
      <c r="T13" s="132"/>
      <c r="U13" s="147"/>
      <c r="V13" s="146"/>
      <c r="W13" s="134"/>
      <c r="X13" s="132"/>
      <c r="Y13" s="134"/>
      <c r="Z13" s="132"/>
      <c r="AA13" s="147"/>
      <c r="AB13" s="146"/>
      <c r="AC13" s="134"/>
      <c r="AD13" s="132"/>
      <c r="AE13" s="134"/>
      <c r="AF13" s="132"/>
      <c r="AG13" s="147"/>
      <c r="AH13" s="15"/>
      <c r="AI13" s="154"/>
      <c r="AJ13" s="155"/>
      <c r="AK13" s="154"/>
      <c r="AL13" s="155"/>
      <c r="AM13" s="12"/>
      <c r="AN13" s="129"/>
      <c r="AO13" s="156"/>
      <c r="AP13" s="157"/>
      <c r="AQ13" s="157"/>
      <c r="AR13" s="157"/>
      <c r="AS13" s="157"/>
      <c r="AT13" s="158"/>
    </row>
    <row r="14" ht="15.0" customHeight="1">
      <c r="B14" s="130"/>
      <c r="D14" s="8"/>
      <c r="E14" s="137" t="s">
        <v>134</v>
      </c>
      <c r="F14" s="2"/>
      <c r="G14" s="2"/>
      <c r="H14" s="2"/>
      <c r="I14" s="2"/>
      <c r="J14" s="159" t="str">
        <f>IF(AND('Mapa final'!$H$16="Alta",'Mapa final'!$L$16="Leve"),CONCATENATE("R",'Mapa final'!$A$16),"")</f>
        <v>#REF!</v>
      </c>
      <c r="K14" s="139"/>
      <c r="L14" s="160" t="str">
        <f>IF(AND('Mapa final'!$H$21="Alta",'Mapa final'!$L$21="Leve"),CONCATENATE("R",'Mapa final'!$A$21),"")</f>
        <v>#REF!</v>
      </c>
      <c r="M14" s="139"/>
      <c r="N14" s="160" t="str">
        <f>IF(AND('Mapa final'!$H$26="Alta",'Mapa final'!$L$26="Leve"),CONCATENATE("R",'Mapa final'!$A$26),"")</f>
        <v>#REF!</v>
      </c>
      <c r="O14" s="3"/>
      <c r="P14" s="159" t="str">
        <f>IF(AND('Mapa final'!$H$16="Alta",'Mapa final'!$L$16="Menor"),CONCATENATE("R",'Mapa final'!$A$16),"")</f>
        <v>#REF!</v>
      </c>
      <c r="Q14" s="139"/>
      <c r="R14" s="160" t="str">
        <f>IF(AND('Mapa final'!$H$21="Alta",'Mapa final'!$L$21="Menor"),CONCATENATE("R",'Mapa final'!$A$21),"")</f>
        <v>#REF!</v>
      </c>
      <c r="S14" s="139"/>
      <c r="T14" s="160" t="str">
        <f>IF(AND('Mapa final'!$H$26="Alta",'Mapa final'!$L$26="Menor"),CONCATENATE("R",'Mapa final'!$A$26),"")</f>
        <v>#REF!</v>
      </c>
      <c r="U14" s="3"/>
      <c r="V14" s="138" t="str">
        <f>IF(AND('Mapa final'!$H$16="Alta",'Mapa final'!$L$16="Moderado"),CONCATENATE("R",'Mapa final'!$A$16),"")</f>
        <v>#REF!</v>
      </c>
      <c r="W14" s="139"/>
      <c r="X14" s="140" t="str">
        <f>IF(AND('Mapa final'!$H$21="Alta",'Mapa final'!$L$21="Moderado"),CONCATENATE("R",'Mapa final'!$A$21),"")</f>
        <v>#REF!</v>
      </c>
      <c r="Y14" s="139"/>
      <c r="Z14" s="140" t="str">
        <f>IF(AND('Mapa final'!$H$26="Alta",'Mapa final'!$L$26="Moderado"),CONCATENATE("R",'Mapa final'!$A$26),"")</f>
        <v>#REF!</v>
      </c>
      <c r="AA14" s="3"/>
      <c r="AB14" s="138" t="str">
        <f>IF(AND('Mapa final'!$H$16="Alta",'Mapa final'!$L$16="Mayor"),CONCATENATE("R",'Mapa final'!$A$16),"")</f>
        <v>#REF!</v>
      </c>
      <c r="AC14" s="139"/>
      <c r="AD14" s="140" t="str">
        <f>IF(AND('Mapa final'!$H$21="Alta",'Mapa final'!$L$21="Mayor"),CONCATENATE("R",'Mapa final'!$A$21),"")</f>
        <v>#REF!</v>
      </c>
      <c r="AE14" s="139"/>
      <c r="AF14" s="140" t="str">
        <f>IF(AND('Mapa final'!$H$26="Alta",'Mapa final'!$L$26="Mayor"),CONCATENATE("R",'Mapa final'!$A$26),"")</f>
        <v>#REF!</v>
      </c>
      <c r="AG14" s="3"/>
      <c r="AH14" s="141" t="str">
        <f>IF(AND('Mapa final'!$H$16="Alta",'Mapa final'!$L$16="Catastrófico"),CONCATENATE("R",'Mapa final'!$A$16),"")</f>
        <v>#REF!</v>
      </c>
      <c r="AI14" s="139"/>
      <c r="AJ14" s="142" t="str">
        <f>IF(AND('Mapa final'!$H$21="Alta",'Mapa final'!$L$21="Catastrófico"),CONCATENATE("R",'Mapa final'!$A$21),"")</f>
        <v>#REF!</v>
      </c>
      <c r="AK14" s="139"/>
      <c r="AL14" s="142" t="str">
        <f>IF(AND('Mapa final'!$H$26="Alta",'Mapa final'!$L$26="Catastrófico"),CONCATENATE("R",'Mapa final'!$A$26),"")</f>
        <v>#REF!</v>
      </c>
      <c r="AM14" s="3"/>
      <c r="AN14" s="129"/>
      <c r="AO14" s="161" t="s">
        <v>135</v>
      </c>
      <c r="AP14" s="144"/>
      <c r="AQ14" s="144"/>
      <c r="AR14" s="144"/>
      <c r="AS14" s="144"/>
      <c r="AT14" s="145"/>
    </row>
    <row r="15" ht="15.0" customHeight="1">
      <c r="B15" s="130"/>
      <c r="D15" s="8"/>
      <c r="E15" s="7"/>
      <c r="J15" s="146"/>
      <c r="K15" s="134"/>
      <c r="L15" s="132"/>
      <c r="M15" s="134"/>
      <c r="N15" s="132"/>
      <c r="O15" s="147"/>
      <c r="P15" s="146"/>
      <c r="Q15" s="134"/>
      <c r="R15" s="132"/>
      <c r="S15" s="134"/>
      <c r="T15" s="132"/>
      <c r="U15" s="147"/>
      <c r="V15" s="146"/>
      <c r="W15" s="134"/>
      <c r="X15" s="132"/>
      <c r="Y15" s="134"/>
      <c r="Z15" s="132"/>
      <c r="AA15" s="147"/>
      <c r="AB15" s="146"/>
      <c r="AC15" s="134"/>
      <c r="AD15" s="132"/>
      <c r="AE15" s="134"/>
      <c r="AF15" s="132"/>
      <c r="AG15" s="147"/>
      <c r="AH15" s="146"/>
      <c r="AI15" s="134"/>
      <c r="AJ15" s="132"/>
      <c r="AK15" s="134"/>
      <c r="AL15" s="132"/>
      <c r="AM15" s="147"/>
      <c r="AN15" s="129"/>
      <c r="AO15" s="148"/>
      <c r="AT15" s="149"/>
    </row>
    <row r="16" ht="15.0" customHeight="1">
      <c r="B16" s="130"/>
      <c r="D16" s="8"/>
      <c r="E16" s="7"/>
      <c r="J16" s="162" t="str">
        <f>IF(AND('Mapa final'!$H$31="Alta",'Mapa final'!$L$31="Leve"),CONCATENATE("R",'Mapa final'!$A$31),"")</f>
        <v>#REF!</v>
      </c>
      <c r="K16" s="128"/>
      <c r="L16" s="163" t="str">
        <f>IF(AND('Mapa final'!$H$36="Alta",'Mapa final'!$L$36="Leve"),CONCATENATE("R",'Mapa final'!$A$36),"")</f>
        <v>#REF!</v>
      </c>
      <c r="M16" s="128"/>
      <c r="N16" s="163" t="str">
        <f>IF(AND('Mapa final'!$H$41="Alta",'Mapa final'!$L$41="Leve"),CONCATENATE("R",'Mapa final'!$A$41),"")</f>
        <v>#REF!</v>
      </c>
      <c r="O16" s="136"/>
      <c r="P16" s="162" t="str">
        <f>IF(AND('Mapa final'!$H$31="Alta",'Mapa final'!$L$31="Menor"),CONCATENATE("R",'Mapa final'!$A$31),"")</f>
        <v>#REF!</v>
      </c>
      <c r="Q16" s="128"/>
      <c r="R16" s="163" t="str">
        <f>IF(AND('Mapa final'!$H$36="Alta",'Mapa final'!$L$36="Menor"),CONCATENATE("R",'Mapa final'!$A$36),"")</f>
        <v>#REF!</v>
      </c>
      <c r="S16" s="128"/>
      <c r="T16" s="163" t="str">
        <f>IF(AND('Mapa final'!$H$41="Alta",'Mapa final'!$L$41="Menor"),CONCATENATE("R",'Mapa final'!$A$41),"")</f>
        <v>#REF!</v>
      </c>
      <c r="U16" s="136"/>
      <c r="V16" s="150" t="str">
        <f>IF(AND('Mapa final'!$H$31="Alta",'Mapa final'!$L$31="Moderado"),CONCATENATE("R",'Mapa final'!$A$31),"")</f>
        <v>#REF!</v>
      </c>
      <c r="W16" s="128"/>
      <c r="X16" s="151" t="str">
        <f>IF(AND('Mapa final'!$H$36="Alta",'Mapa final'!$L$36="Moderado"),CONCATENATE("R",'Mapa final'!$A$36),"")</f>
        <v>#REF!</v>
      </c>
      <c r="Y16" s="128"/>
      <c r="Z16" s="151" t="str">
        <f>IF(AND('Mapa final'!$H$41="Alta",'Mapa final'!$L$41="Moderado"),CONCATENATE("R",'Mapa final'!$A$41),"")</f>
        <v>#REF!</v>
      </c>
      <c r="AA16" s="136"/>
      <c r="AB16" s="150" t="str">
        <f>IF(AND('Mapa final'!$H$31="Alta",'Mapa final'!$L$31="Mayor"),CONCATENATE("R",'Mapa final'!$A$31),"")</f>
        <v>#REF!</v>
      </c>
      <c r="AC16" s="128"/>
      <c r="AD16" s="151" t="str">
        <f>IF(AND('Mapa final'!$H$36="Alta",'Mapa final'!$L$36="Mayor"),CONCATENATE("R",'Mapa final'!$A$36),"")</f>
        <v>#REF!</v>
      </c>
      <c r="AE16" s="128"/>
      <c r="AF16" s="151" t="str">
        <f>IF(AND('Mapa final'!$H$41="Alta",'Mapa final'!$L$41="Mayor"),CONCATENATE("R",'Mapa final'!$A$41),"")</f>
        <v>#REF!</v>
      </c>
      <c r="AG16" s="136"/>
      <c r="AH16" s="152" t="str">
        <f>IF(AND('Mapa final'!$H$31="Alta",'Mapa final'!$L$31="Catastrófico"),CONCATENATE("R",'Mapa final'!$A$31),"")</f>
        <v>#REF!</v>
      </c>
      <c r="AI16" s="128"/>
      <c r="AJ16" s="153" t="str">
        <f>IF(AND('Mapa final'!$H$36="Alta",'Mapa final'!$L$36="Catastrófico"),CONCATENATE("R",'Mapa final'!$A$36),"")</f>
        <v>#REF!</v>
      </c>
      <c r="AK16" s="128"/>
      <c r="AL16" s="153" t="str">
        <f>IF(AND('Mapa final'!$H$41="Alta",'Mapa final'!$L$41="Catastrófico"),CONCATENATE("R",'Mapa final'!$A$41),"")</f>
        <v>#REF!</v>
      </c>
      <c r="AM16" s="136"/>
      <c r="AN16" s="129"/>
      <c r="AO16" s="148"/>
      <c r="AT16" s="149"/>
    </row>
    <row r="17" ht="15.0" customHeight="1">
      <c r="B17" s="130"/>
      <c r="D17" s="8"/>
      <c r="E17" s="7"/>
      <c r="J17" s="146"/>
      <c r="K17" s="134"/>
      <c r="L17" s="132"/>
      <c r="M17" s="134"/>
      <c r="N17" s="132"/>
      <c r="O17" s="147"/>
      <c r="P17" s="146"/>
      <c r="Q17" s="134"/>
      <c r="R17" s="132"/>
      <c r="S17" s="134"/>
      <c r="T17" s="132"/>
      <c r="U17" s="147"/>
      <c r="V17" s="146"/>
      <c r="W17" s="134"/>
      <c r="X17" s="132"/>
      <c r="Y17" s="134"/>
      <c r="Z17" s="132"/>
      <c r="AA17" s="147"/>
      <c r="AB17" s="146"/>
      <c r="AC17" s="134"/>
      <c r="AD17" s="132"/>
      <c r="AE17" s="134"/>
      <c r="AF17" s="132"/>
      <c r="AG17" s="147"/>
      <c r="AH17" s="146"/>
      <c r="AI17" s="134"/>
      <c r="AJ17" s="132"/>
      <c r="AK17" s="134"/>
      <c r="AL17" s="132"/>
      <c r="AM17" s="147"/>
      <c r="AN17" s="129"/>
      <c r="AO17" s="148"/>
      <c r="AT17" s="149"/>
    </row>
    <row r="18" ht="15.0" customHeight="1">
      <c r="B18" s="130"/>
      <c r="D18" s="8"/>
      <c r="E18" s="7"/>
      <c r="J18" s="162" t="str">
        <f>IF(AND('Mapa final'!#REF!="Alta",'Mapa final'!#REF!="Leve"),CONCATENATE("R",'Mapa final'!#REF!),"")</f>
        <v>#ERROR!</v>
      </c>
      <c r="K18" s="128"/>
      <c r="L18" s="163" t="str">
        <f>IF(AND('Mapa final'!#REF!="Alta",'Mapa final'!#REF!="Leve"),CONCATENATE("R",'Mapa final'!#REF!),"")</f>
        <v>#ERROR!</v>
      </c>
      <c r="M18" s="128"/>
      <c r="N18" s="163" t="str">
        <f>IF(AND('Mapa final'!#REF!="Alta",'Mapa final'!#REF!="Leve"),CONCATENATE("R",'Mapa final'!#REF!),"")</f>
        <v>#ERROR!</v>
      </c>
      <c r="O18" s="136"/>
      <c r="P18" s="162" t="str">
        <f>IF(AND('Mapa final'!#REF!="Alta",'Mapa final'!#REF!="Menor"),CONCATENATE("R",'Mapa final'!#REF!),"")</f>
        <v>#ERROR!</v>
      </c>
      <c r="Q18" s="128"/>
      <c r="R18" s="163" t="str">
        <f>IF(AND('Mapa final'!#REF!="Alta",'Mapa final'!#REF!="Menor"),CONCATENATE("R",'Mapa final'!#REF!),"")</f>
        <v>#ERROR!</v>
      </c>
      <c r="S18" s="128"/>
      <c r="T18" s="163" t="str">
        <f>IF(AND('Mapa final'!#REF!="Alta",'Mapa final'!#REF!="Menor"),CONCATENATE("R",'Mapa final'!#REF!),"")</f>
        <v>#ERROR!</v>
      </c>
      <c r="U18" s="136"/>
      <c r="V18" s="150" t="str">
        <f>IF(AND('Mapa final'!#REF!="Alta",'Mapa final'!#REF!="Moderado"),CONCATENATE("R",'Mapa final'!#REF!),"")</f>
        <v>#ERROR!</v>
      </c>
      <c r="W18" s="128"/>
      <c r="X18" s="151" t="str">
        <f>IF(AND('Mapa final'!#REF!="Alta",'Mapa final'!#REF!="Moderado"),CONCATENATE("R",'Mapa final'!#REF!),"")</f>
        <v>#ERROR!</v>
      </c>
      <c r="Y18" s="128"/>
      <c r="Z18" s="151" t="str">
        <f>IF(AND('Mapa final'!#REF!="Alta",'Mapa final'!#REF!="Moderado"),CONCATENATE("R",'Mapa final'!#REF!),"")</f>
        <v>#ERROR!</v>
      </c>
      <c r="AA18" s="136"/>
      <c r="AB18" s="150" t="str">
        <f>IF(AND('Mapa final'!#REF!="Alta",'Mapa final'!#REF!="Mayor"),CONCATENATE("R",'Mapa final'!#REF!),"")</f>
        <v>#ERROR!</v>
      </c>
      <c r="AC18" s="128"/>
      <c r="AD18" s="151" t="str">
        <f>IF(AND('Mapa final'!#REF!="Alta",'Mapa final'!#REF!="Mayor"),CONCATENATE("R",'Mapa final'!#REF!),"")</f>
        <v>#ERROR!</v>
      </c>
      <c r="AE18" s="128"/>
      <c r="AF18" s="151" t="str">
        <f>IF(AND('Mapa final'!#REF!="Alta",'Mapa final'!#REF!="Mayor"),CONCATENATE("R",'Mapa final'!#REF!),"")</f>
        <v>#ERROR!</v>
      </c>
      <c r="AG18" s="136"/>
      <c r="AH18" s="152" t="str">
        <f>IF(AND('Mapa final'!#REF!="Alta",'Mapa final'!#REF!="Catastrófico"),CONCATENATE("R",'Mapa final'!#REF!),"")</f>
        <v>#ERROR!</v>
      </c>
      <c r="AI18" s="128"/>
      <c r="AJ18" s="153" t="str">
        <f>IF(AND('Mapa final'!#REF!="Alta",'Mapa final'!#REF!="Catastrófico"),CONCATENATE("R",'Mapa final'!#REF!),"")</f>
        <v>#ERROR!</v>
      </c>
      <c r="AK18" s="128"/>
      <c r="AL18" s="153" t="str">
        <f>IF(AND('Mapa final'!#REF!="Alta",'Mapa final'!#REF!="Catastrófico"),CONCATENATE("R",'Mapa final'!#REF!),"")</f>
        <v>#ERROR!</v>
      </c>
      <c r="AM18" s="136"/>
      <c r="AN18" s="129"/>
      <c r="AO18" s="148"/>
      <c r="AT18" s="149"/>
    </row>
    <row r="19" ht="15.0" customHeight="1">
      <c r="B19" s="130"/>
      <c r="D19" s="8"/>
      <c r="E19" s="7"/>
      <c r="J19" s="146"/>
      <c r="K19" s="134"/>
      <c r="L19" s="132"/>
      <c r="M19" s="134"/>
      <c r="N19" s="132"/>
      <c r="O19" s="147"/>
      <c r="P19" s="146"/>
      <c r="Q19" s="134"/>
      <c r="R19" s="132"/>
      <c r="S19" s="134"/>
      <c r="T19" s="132"/>
      <c r="U19" s="147"/>
      <c r="V19" s="146"/>
      <c r="W19" s="134"/>
      <c r="X19" s="132"/>
      <c r="Y19" s="134"/>
      <c r="Z19" s="132"/>
      <c r="AA19" s="147"/>
      <c r="AB19" s="146"/>
      <c r="AC19" s="134"/>
      <c r="AD19" s="132"/>
      <c r="AE19" s="134"/>
      <c r="AF19" s="132"/>
      <c r="AG19" s="147"/>
      <c r="AH19" s="146"/>
      <c r="AI19" s="134"/>
      <c r="AJ19" s="132"/>
      <c r="AK19" s="134"/>
      <c r="AL19" s="132"/>
      <c r="AM19" s="147"/>
      <c r="AN19" s="129"/>
      <c r="AO19" s="148"/>
      <c r="AT19" s="149"/>
    </row>
    <row r="20" ht="15.0" customHeight="1">
      <c r="B20" s="130"/>
      <c r="D20" s="8"/>
      <c r="E20" s="7"/>
      <c r="J20" s="162" t="str">
        <f>IF(AND('Mapa final'!#REF!="Alta",'Mapa final'!#REF!="Leve"),CONCATENATE("R",'Mapa final'!#REF!),"")</f>
        <v>#ERROR!</v>
      </c>
      <c r="K20" s="128"/>
      <c r="L20" s="163" t="str">
        <f>IF(AND('Mapa final'!$H$46="Alta",'Mapa final'!$L$46="Leve"),CONCATENATE("R",'Mapa final'!$A$46),"")</f>
        <v/>
      </c>
      <c r="M20" s="128"/>
      <c r="N20" s="163" t="str">
        <f>IF(AND('Mapa final'!$H$52="Alta",'Mapa final'!$L$52="Leve"),CONCATENATE("R",'Mapa final'!$A$52),"")</f>
        <v/>
      </c>
      <c r="O20" s="136"/>
      <c r="P20" s="162" t="str">
        <f>IF(AND('Mapa final'!#REF!="Alta",'Mapa final'!#REF!="Menor"),CONCATENATE("R",'Mapa final'!#REF!),"")</f>
        <v>#ERROR!</v>
      </c>
      <c r="Q20" s="128"/>
      <c r="R20" s="163" t="str">
        <f>IF(AND('Mapa final'!$H$46="Alta",'Mapa final'!$L$46="Menor"),CONCATENATE("R",'Mapa final'!$A$46),"")</f>
        <v/>
      </c>
      <c r="S20" s="128"/>
      <c r="T20" s="163" t="str">
        <f>IF(AND('Mapa final'!$H$52="Alta",'Mapa final'!$L$52="Menor"),CONCATENATE("R",'Mapa final'!$A$52),"")</f>
        <v/>
      </c>
      <c r="U20" s="136"/>
      <c r="V20" s="150" t="str">
        <f>IF(AND('Mapa final'!#REF!="Alta",'Mapa final'!#REF!="Moderado"),CONCATENATE("R",'Mapa final'!#REF!),"")</f>
        <v>#ERROR!</v>
      </c>
      <c r="W20" s="128"/>
      <c r="X20" s="151" t="str">
        <f>IF(AND('Mapa final'!$H$46="Alta",'Mapa final'!$L$46="Moderado"),CONCATENATE("R",'Mapa final'!$A$46),"")</f>
        <v/>
      </c>
      <c r="Y20" s="128"/>
      <c r="Z20" s="151" t="str">
        <f>IF(AND('Mapa final'!$H$52="Alta",'Mapa final'!$L$52="Moderado"),CONCATENATE("R",'Mapa final'!$A$52),"")</f>
        <v/>
      </c>
      <c r="AA20" s="136"/>
      <c r="AB20" s="150" t="str">
        <f>IF(AND('Mapa final'!#REF!="Alta",'Mapa final'!#REF!="Mayor"),CONCATENATE("R",'Mapa final'!#REF!),"")</f>
        <v>#ERROR!</v>
      </c>
      <c r="AC20" s="128"/>
      <c r="AD20" s="151" t="str">
        <f>IF(AND('Mapa final'!$H$46="Alta",'Mapa final'!$L$46="Mayor"),CONCATENATE("R",'Mapa final'!$A$46),"")</f>
        <v/>
      </c>
      <c r="AE20" s="128"/>
      <c r="AF20" s="151" t="str">
        <f>IF(AND('Mapa final'!$H$52="Alta",'Mapa final'!$L$52="Mayor"),CONCATENATE("R",'Mapa final'!$A$52),"")</f>
        <v/>
      </c>
      <c r="AG20" s="136"/>
      <c r="AH20" s="152" t="str">
        <f>IF(AND('Mapa final'!#REF!="Alta",'Mapa final'!#REF!="Catastrófico"),CONCATENATE("R",'Mapa final'!#REF!),"")</f>
        <v>#ERROR!</v>
      </c>
      <c r="AI20" s="128"/>
      <c r="AJ20" s="153" t="str">
        <f>IF(AND('Mapa final'!$H$46="Alta",'Mapa final'!$L$46="Catastrófico"),CONCATENATE("R",'Mapa final'!$A$46),"")</f>
        <v/>
      </c>
      <c r="AK20" s="128"/>
      <c r="AL20" s="153" t="str">
        <f>IF(AND('Mapa final'!$H$52="Alta",'Mapa final'!$L$52="Catastrófico"),CONCATENATE("R",'Mapa final'!$A$52),"")</f>
        <v/>
      </c>
      <c r="AM20" s="136"/>
      <c r="AN20" s="129"/>
      <c r="AO20" s="148"/>
      <c r="AT20" s="149"/>
    </row>
    <row r="21" ht="15.75" customHeight="1">
      <c r="B21" s="130"/>
      <c r="D21" s="8"/>
      <c r="E21" s="15"/>
      <c r="F21" s="11"/>
      <c r="G21" s="11"/>
      <c r="H21" s="11"/>
      <c r="I21" s="11"/>
      <c r="J21" s="15"/>
      <c r="K21" s="154"/>
      <c r="L21" s="155"/>
      <c r="M21" s="154"/>
      <c r="N21" s="155"/>
      <c r="O21" s="12"/>
      <c r="P21" s="15"/>
      <c r="Q21" s="154"/>
      <c r="R21" s="155"/>
      <c r="S21" s="154"/>
      <c r="T21" s="155"/>
      <c r="U21" s="12"/>
      <c r="V21" s="15"/>
      <c r="W21" s="154"/>
      <c r="X21" s="155"/>
      <c r="Y21" s="154"/>
      <c r="Z21" s="155"/>
      <c r="AA21" s="12"/>
      <c r="AB21" s="15"/>
      <c r="AC21" s="154"/>
      <c r="AD21" s="155"/>
      <c r="AE21" s="154"/>
      <c r="AF21" s="155"/>
      <c r="AG21" s="12"/>
      <c r="AH21" s="15"/>
      <c r="AI21" s="154"/>
      <c r="AJ21" s="155"/>
      <c r="AK21" s="154"/>
      <c r="AL21" s="155"/>
      <c r="AM21" s="12"/>
      <c r="AN21" s="129"/>
      <c r="AO21" s="156"/>
      <c r="AP21" s="157"/>
      <c r="AQ21" s="157"/>
      <c r="AR21" s="157"/>
      <c r="AS21" s="157"/>
      <c r="AT21" s="158"/>
    </row>
    <row r="22" ht="15.75" customHeight="1">
      <c r="B22" s="130"/>
      <c r="D22" s="8"/>
      <c r="E22" s="137" t="s">
        <v>136</v>
      </c>
      <c r="F22" s="2"/>
      <c r="G22" s="2"/>
      <c r="H22" s="2"/>
      <c r="I22" s="3"/>
      <c r="J22" s="159" t="str">
        <f>IF(AND('Mapa final'!$H$16="Media",'Mapa final'!$L$16="Leve"),CONCATENATE("R",'Mapa final'!$A$16),"")</f>
        <v>#REF!</v>
      </c>
      <c r="K22" s="139"/>
      <c r="L22" s="160" t="str">
        <f>IF(AND('Mapa final'!$H$21="Media",'Mapa final'!$L$21="Leve"),CONCATENATE("R",'Mapa final'!$A$21),"")</f>
        <v>#REF!</v>
      </c>
      <c r="M22" s="139"/>
      <c r="N22" s="160" t="str">
        <f>IF(AND('Mapa final'!$H$26="Media",'Mapa final'!$L$26="Leve"),CONCATENATE("R",'Mapa final'!$A$26),"")</f>
        <v>#REF!</v>
      </c>
      <c r="O22" s="3"/>
      <c r="P22" s="159" t="str">
        <f>IF(AND('Mapa final'!$H$16="Media",'Mapa final'!$L$16="Menor"),CONCATENATE("R",'Mapa final'!$A$16),"")</f>
        <v>#REF!</v>
      </c>
      <c r="Q22" s="139"/>
      <c r="R22" s="160" t="str">
        <f>IF(AND('Mapa final'!$H$21="Media",'Mapa final'!$L$21="Menor"),CONCATENATE("R",'Mapa final'!$A$21),"")</f>
        <v>#REF!</v>
      </c>
      <c r="S22" s="139"/>
      <c r="T22" s="160" t="str">
        <f>IF(AND('Mapa final'!$H$26="Media",'Mapa final'!$L$26="Menor"),CONCATENATE("R",'Mapa final'!$A$26),"")</f>
        <v>#REF!</v>
      </c>
      <c r="U22" s="3"/>
      <c r="V22" s="159" t="str">
        <f>IF(AND('Mapa final'!$H$16="Media",'Mapa final'!$L$16="Moderado"),CONCATENATE("R",'Mapa final'!$A$16),"")</f>
        <v>#REF!</v>
      </c>
      <c r="W22" s="139"/>
      <c r="X22" s="160" t="str">
        <f>IF(AND('Mapa final'!$H$21="Media",'Mapa final'!$L$21="Moderado"),CONCATENATE("R",'Mapa final'!$A$21),"")</f>
        <v>#REF!</v>
      </c>
      <c r="Y22" s="139"/>
      <c r="Z22" s="160" t="str">
        <f>IF(AND('Mapa final'!$H$26="Media",'Mapa final'!$L$26="Moderado"),CONCATENATE("R",'Mapa final'!$A$26),"")</f>
        <v>#REF!</v>
      </c>
      <c r="AA22" s="3"/>
      <c r="AB22" s="138" t="str">
        <f>IF(AND('Mapa final'!$H$16="Media",'Mapa final'!$L$16="Mayor"),CONCATENATE("R",'Mapa final'!$A$16),"")</f>
        <v>#REF!</v>
      </c>
      <c r="AC22" s="139"/>
      <c r="AD22" s="140" t="str">
        <f>IF(AND('Mapa final'!$H$21="Media",'Mapa final'!$L$21="Mayor"),CONCATENATE("R",'Mapa final'!$A$21),"")</f>
        <v>#REF!</v>
      </c>
      <c r="AE22" s="139"/>
      <c r="AF22" s="140" t="str">
        <f>IF(AND('Mapa final'!$H$26="Media",'Mapa final'!$L$26="Mayor"),CONCATENATE("R",'Mapa final'!$A$26),"")</f>
        <v>#REF!</v>
      </c>
      <c r="AG22" s="3"/>
      <c r="AH22" s="141" t="str">
        <f>IF(AND('Mapa final'!$H$16="Media",'Mapa final'!$L$16="Catastrófico"),CONCATENATE("R",'Mapa final'!$A$16),"")</f>
        <v>#REF!</v>
      </c>
      <c r="AI22" s="139"/>
      <c r="AJ22" s="142" t="str">
        <f>IF(AND('Mapa final'!$H$21="Media",'Mapa final'!$L$21="Catastrófico"),CONCATENATE("R",'Mapa final'!$A$21),"")</f>
        <v>#REF!</v>
      </c>
      <c r="AK22" s="139"/>
      <c r="AL22" s="142" t="str">
        <f>IF(AND('Mapa final'!$H$26="Media",'Mapa final'!$L$26="Catastrófico"),CONCATENATE("R",'Mapa final'!$A$26),"")</f>
        <v>#REF!</v>
      </c>
      <c r="AM22" s="3"/>
      <c r="AN22" s="129"/>
      <c r="AO22" s="164" t="s">
        <v>137</v>
      </c>
      <c r="AP22" s="144"/>
      <c r="AQ22" s="144"/>
      <c r="AR22" s="144"/>
      <c r="AS22" s="144"/>
      <c r="AT22" s="145"/>
    </row>
    <row r="23" ht="15.75" customHeight="1">
      <c r="B23" s="130"/>
      <c r="D23" s="8"/>
      <c r="E23" s="7"/>
      <c r="I23" s="8"/>
      <c r="J23" s="146"/>
      <c r="K23" s="134"/>
      <c r="L23" s="132"/>
      <c r="M23" s="134"/>
      <c r="N23" s="132"/>
      <c r="O23" s="147"/>
      <c r="P23" s="146"/>
      <c r="Q23" s="134"/>
      <c r="R23" s="132"/>
      <c r="S23" s="134"/>
      <c r="T23" s="132"/>
      <c r="U23" s="147"/>
      <c r="V23" s="146"/>
      <c r="W23" s="134"/>
      <c r="X23" s="132"/>
      <c r="Y23" s="134"/>
      <c r="Z23" s="132"/>
      <c r="AA23" s="147"/>
      <c r="AB23" s="146"/>
      <c r="AC23" s="134"/>
      <c r="AD23" s="132"/>
      <c r="AE23" s="134"/>
      <c r="AF23" s="132"/>
      <c r="AG23" s="147"/>
      <c r="AH23" s="146"/>
      <c r="AI23" s="134"/>
      <c r="AJ23" s="132"/>
      <c r="AK23" s="134"/>
      <c r="AL23" s="132"/>
      <c r="AM23" s="147"/>
      <c r="AN23" s="129"/>
      <c r="AO23" s="148"/>
      <c r="AT23" s="149"/>
    </row>
    <row r="24" ht="15.75" customHeight="1">
      <c r="B24" s="130"/>
      <c r="D24" s="8"/>
      <c r="E24" s="7"/>
      <c r="I24" s="8"/>
      <c r="J24" s="162" t="str">
        <f>IF(AND('Mapa final'!$H$31="Media",'Mapa final'!$L$31="Leve"),CONCATENATE("R",'Mapa final'!$A$31),"")</f>
        <v>#REF!</v>
      </c>
      <c r="K24" s="128"/>
      <c r="L24" s="163" t="str">
        <f>IF(AND('Mapa final'!$H$36="Media",'Mapa final'!$L$36="Leve"),CONCATENATE("R",'Mapa final'!$A$36),"")</f>
        <v>#REF!</v>
      </c>
      <c r="M24" s="128"/>
      <c r="N24" s="163" t="str">
        <f>IF(AND('Mapa final'!$H$41="Media",'Mapa final'!$L$41="Leve"),CONCATENATE("R",'Mapa final'!$A$41),"")</f>
        <v>#REF!</v>
      </c>
      <c r="O24" s="136"/>
      <c r="P24" s="162" t="str">
        <f>IF(AND('Mapa final'!$H$31="Media",'Mapa final'!$L$31="Menor"),CONCATENATE("R",'Mapa final'!$A$31),"")</f>
        <v>#REF!</v>
      </c>
      <c r="Q24" s="128"/>
      <c r="R24" s="163" t="str">
        <f>IF(AND('Mapa final'!$H$36="Media",'Mapa final'!$L$36="Menor"),CONCATENATE("R",'Mapa final'!$A$36),"")</f>
        <v>#REF!</v>
      </c>
      <c r="S24" s="128"/>
      <c r="T24" s="163" t="str">
        <f>IF(AND('Mapa final'!$H$41="Media",'Mapa final'!$L$41="Menor"),CONCATENATE("R",'Mapa final'!$A$41),"")</f>
        <v>#REF!</v>
      </c>
      <c r="U24" s="136"/>
      <c r="V24" s="162" t="str">
        <f>IF(AND('Mapa final'!$H$31="Media",'Mapa final'!$L$31="Moderado"),CONCATENATE("R",'Mapa final'!$A$31),"")</f>
        <v>#REF!</v>
      </c>
      <c r="W24" s="128"/>
      <c r="X24" s="163" t="str">
        <f>IF(AND('Mapa final'!$H$36="Media",'Mapa final'!$L$36="Moderado"),CONCATENATE("R",'Mapa final'!$A$36),"")</f>
        <v>#REF!</v>
      </c>
      <c r="Y24" s="128"/>
      <c r="Z24" s="163" t="str">
        <f>IF(AND('Mapa final'!$H$41="Media",'Mapa final'!$L$41="Moderado"),CONCATENATE("R",'Mapa final'!$A$41),"")</f>
        <v>#REF!</v>
      </c>
      <c r="AA24" s="136"/>
      <c r="AB24" s="150" t="str">
        <f>IF(AND('Mapa final'!$H$31="Media",'Mapa final'!$L$31="Mayor"),CONCATENATE("R",'Mapa final'!$A$31),"")</f>
        <v>#REF!</v>
      </c>
      <c r="AC24" s="128"/>
      <c r="AD24" s="151" t="str">
        <f>IF(AND('Mapa final'!$H$36="Media",'Mapa final'!$L$36="Mayor"),CONCATENATE("R",'Mapa final'!$A$36),"")</f>
        <v>#REF!</v>
      </c>
      <c r="AE24" s="128"/>
      <c r="AF24" s="151" t="str">
        <f>IF(AND('Mapa final'!$H$41="Media",'Mapa final'!$L$41="Mayor"),CONCATENATE("R",'Mapa final'!$A$41),"")</f>
        <v>#REF!</v>
      </c>
      <c r="AG24" s="136"/>
      <c r="AH24" s="152" t="str">
        <f>IF(AND('Mapa final'!$H$31="Media",'Mapa final'!$L$31="Catastrófico"),CONCATENATE("R",'Mapa final'!$A$31),"")</f>
        <v>#REF!</v>
      </c>
      <c r="AI24" s="128"/>
      <c r="AJ24" s="153" t="str">
        <f>IF(AND('Mapa final'!$H$36="Media",'Mapa final'!$L$36="Catastrófico"),CONCATENATE("R",'Mapa final'!$A$36),"")</f>
        <v>#REF!</v>
      </c>
      <c r="AK24" s="128"/>
      <c r="AL24" s="153" t="str">
        <f>IF(AND('Mapa final'!$H$41="Media",'Mapa final'!$L$41="Catastrófico"),CONCATENATE("R",'Mapa final'!$A$41),"")</f>
        <v>#REF!</v>
      </c>
      <c r="AM24" s="136"/>
      <c r="AN24" s="129"/>
      <c r="AO24" s="148"/>
      <c r="AT24" s="149"/>
    </row>
    <row r="25" ht="15.75" customHeight="1">
      <c r="B25" s="130"/>
      <c r="D25" s="8"/>
      <c r="E25" s="7"/>
      <c r="I25" s="8"/>
      <c r="J25" s="146"/>
      <c r="K25" s="134"/>
      <c r="L25" s="132"/>
      <c r="M25" s="134"/>
      <c r="N25" s="132"/>
      <c r="O25" s="147"/>
      <c r="P25" s="146"/>
      <c r="Q25" s="134"/>
      <c r="R25" s="132"/>
      <c r="S25" s="134"/>
      <c r="T25" s="132"/>
      <c r="U25" s="147"/>
      <c r="V25" s="146"/>
      <c r="W25" s="134"/>
      <c r="X25" s="132"/>
      <c r="Y25" s="134"/>
      <c r="Z25" s="132"/>
      <c r="AA25" s="147"/>
      <c r="AB25" s="146"/>
      <c r="AC25" s="134"/>
      <c r="AD25" s="132"/>
      <c r="AE25" s="134"/>
      <c r="AF25" s="132"/>
      <c r="AG25" s="147"/>
      <c r="AH25" s="146"/>
      <c r="AI25" s="134"/>
      <c r="AJ25" s="132"/>
      <c r="AK25" s="134"/>
      <c r="AL25" s="132"/>
      <c r="AM25" s="147"/>
      <c r="AN25" s="129"/>
      <c r="AO25" s="148"/>
      <c r="AT25" s="149"/>
    </row>
    <row r="26" ht="15.75" customHeight="1">
      <c r="B26" s="130"/>
      <c r="D26" s="8"/>
      <c r="E26" s="7"/>
      <c r="I26" s="8"/>
      <c r="J26" s="162" t="str">
        <f>IF(AND('Mapa final'!#REF!="Media",'Mapa final'!#REF!="Leve"),CONCATENATE("R",'Mapa final'!#REF!),"")</f>
        <v>#ERROR!</v>
      </c>
      <c r="K26" s="128"/>
      <c r="L26" s="163" t="str">
        <f>IF(AND('Mapa final'!#REF!="Media",'Mapa final'!#REF!="Leve"),CONCATENATE("R",'Mapa final'!#REF!),"")</f>
        <v>#ERROR!</v>
      </c>
      <c r="M26" s="128"/>
      <c r="N26" s="163" t="str">
        <f>IF(AND('Mapa final'!#REF!="Media",'Mapa final'!#REF!="Leve"),CONCATENATE("R",'Mapa final'!#REF!),"")</f>
        <v>#ERROR!</v>
      </c>
      <c r="O26" s="136"/>
      <c r="P26" s="162" t="str">
        <f>IF(AND('Mapa final'!#REF!="Media",'Mapa final'!#REF!="Menor"),CONCATENATE("R",'Mapa final'!#REF!),"")</f>
        <v>#ERROR!</v>
      </c>
      <c r="Q26" s="128"/>
      <c r="R26" s="163" t="str">
        <f>IF(AND('Mapa final'!#REF!="Media",'Mapa final'!#REF!="Menor"),CONCATENATE("R",'Mapa final'!#REF!),"")</f>
        <v>#ERROR!</v>
      </c>
      <c r="S26" s="128"/>
      <c r="T26" s="163" t="str">
        <f>IF(AND('Mapa final'!#REF!="Media",'Mapa final'!#REF!="Menor"),CONCATENATE("R",'Mapa final'!#REF!),"")</f>
        <v>#ERROR!</v>
      </c>
      <c r="U26" s="136"/>
      <c r="V26" s="162" t="str">
        <f>IF(AND('Mapa final'!#REF!="Media",'Mapa final'!#REF!="Moderado"),CONCATENATE("R",'Mapa final'!#REF!),"")</f>
        <v>#ERROR!</v>
      </c>
      <c r="W26" s="128"/>
      <c r="X26" s="163" t="str">
        <f>IF(AND('Mapa final'!#REF!="Media",'Mapa final'!#REF!="Moderado"),CONCATENATE("R",'Mapa final'!#REF!),"")</f>
        <v>#ERROR!</v>
      </c>
      <c r="Y26" s="128"/>
      <c r="Z26" s="163" t="str">
        <f>IF(AND('Mapa final'!#REF!="Media",'Mapa final'!#REF!="Moderado"),CONCATENATE("R",'Mapa final'!#REF!),"")</f>
        <v>#ERROR!</v>
      </c>
      <c r="AA26" s="136"/>
      <c r="AB26" s="150" t="str">
        <f>IF(AND('Mapa final'!#REF!="Media",'Mapa final'!#REF!="Mayor"),CONCATENATE("R",'Mapa final'!#REF!),"")</f>
        <v>#ERROR!</v>
      </c>
      <c r="AC26" s="128"/>
      <c r="AD26" s="151" t="str">
        <f>IF(AND('Mapa final'!#REF!="Media",'Mapa final'!#REF!="Mayor"),CONCATENATE("R",'Mapa final'!#REF!),"")</f>
        <v>#ERROR!</v>
      </c>
      <c r="AE26" s="128"/>
      <c r="AF26" s="151" t="str">
        <f>IF(AND('Mapa final'!#REF!="Media",'Mapa final'!#REF!="Mayor"),CONCATENATE("R",'Mapa final'!#REF!),"")</f>
        <v>#ERROR!</v>
      </c>
      <c r="AG26" s="136"/>
      <c r="AH26" s="152" t="str">
        <f>IF(AND('Mapa final'!#REF!="Media",'Mapa final'!#REF!="Catastrófico"),CONCATENATE("R",'Mapa final'!#REF!),"")</f>
        <v>#ERROR!</v>
      </c>
      <c r="AI26" s="128"/>
      <c r="AJ26" s="153" t="str">
        <f>IF(AND('Mapa final'!#REF!="Media",'Mapa final'!#REF!="Catastrófico"),CONCATENATE("R",'Mapa final'!#REF!),"")</f>
        <v>#ERROR!</v>
      </c>
      <c r="AK26" s="128"/>
      <c r="AL26" s="153" t="str">
        <f>IF(AND('Mapa final'!#REF!="Media",'Mapa final'!#REF!="Catastrófico"),CONCATENATE("R",'Mapa final'!#REF!),"")</f>
        <v>#ERROR!</v>
      </c>
      <c r="AM26" s="136"/>
      <c r="AN26" s="129"/>
      <c r="AO26" s="148"/>
      <c r="AT26" s="149"/>
    </row>
    <row r="27" ht="15.75" customHeight="1">
      <c r="B27" s="130"/>
      <c r="D27" s="8"/>
      <c r="E27" s="7"/>
      <c r="I27" s="8"/>
      <c r="J27" s="146"/>
      <c r="K27" s="134"/>
      <c r="L27" s="132"/>
      <c r="M27" s="134"/>
      <c r="N27" s="132"/>
      <c r="O27" s="147"/>
      <c r="P27" s="146"/>
      <c r="Q27" s="134"/>
      <c r="R27" s="132"/>
      <c r="S27" s="134"/>
      <c r="T27" s="132"/>
      <c r="U27" s="147"/>
      <c r="V27" s="146"/>
      <c r="W27" s="134"/>
      <c r="X27" s="132"/>
      <c r="Y27" s="134"/>
      <c r="Z27" s="132"/>
      <c r="AA27" s="147"/>
      <c r="AB27" s="146"/>
      <c r="AC27" s="134"/>
      <c r="AD27" s="132"/>
      <c r="AE27" s="134"/>
      <c r="AF27" s="132"/>
      <c r="AG27" s="147"/>
      <c r="AH27" s="146"/>
      <c r="AI27" s="134"/>
      <c r="AJ27" s="132"/>
      <c r="AK27" s="134"/>
      <c r="AL27" s="132"/>
      <c r="AM27" s="147"/>
      <c r="AN27" s="129"/>
      <c r="AO27" s="148"/>
      <c r="AT27" s="149"/>
    </row>
    <row r="28" ht="15.75" customHeight="1">
      <c r="B28" s="130"/>
      <c r="D28" s="8"/>
      <c r="E28" s="7"/>
      <c r="I28" s="8"/>
      <c r="J28" s="162" t="str">
        <f>IF(AND('Mapa final'!#REF!="Media",'Mapa final'!#REF!="Leve"),CONCATENATE("R",'Mapa final'!#REF!),"")</f>
        <v>#ERROR!</v>
      </c>
      <c r="K28" s="128"/>
      <c r="L28" s="163" t="str">
        <f>IF(AND('Mapa final'!$H$46="Media",'Mapa final'!$L$46="Leve"),CONCATENATE("R",'Mapa final'!$A$46),"")</f>
        <v/>
      </c>
      <c r="M28" s="128"/>
      <c r="N28" s="163" t="str">
        <f>IF(AND('Mapa final'!$H$52="Media",'Mapa final'!$L$52="Leve"),CONCATENATE("R",'Mapa final'!$A$52),"")</f>
        <v/>
      </c>
      <c r="O28" s="136"/>
      <c r="P28" s="162" t="str">
        <f>IF(AND('Mapa final'!#REF!="Media",'Mapa final'!#REF!="Menor"),CONCATENATE("R",'Mapa final'!#REF!),"")</f>
        <v>#ERROR!</v>
      </c>
      <c r="Q28" s="128"/>
      <c r="R28" s="163" t="str">
        <f>IF(AND('Mapa final'!$H$46="Media",'Mapa final'!$L$46="Menor"),CONCATENATE("R",'Mapa final'!$A$46),"")</f>
        <v/>
      </c>
      <c r="S28" s="128"/>
      <c r="T28" s="163" t="str">
        <f>IF(AND('Mapa final'!$H$52="Media",'Mapa final'!$L$52="Menor"),CONCATENATE("R",'Mapa final'!$A$52),"")</f>
        <v/>
      </c>
      <c r="U28" s="136"/>
      <c r="V28" s="162" t="str">
        <f>IF(AND('Mapa final'!#REF!="Media",'Mapa final'!#REF!="Moderado"),CONCATENATE("R",'Mapa final'!#REF!),"")</f>
        <v>#ERROR!</v>
      </c>
      <c r="W28" s="128"/>
      <c r="X28" s="163" t="str">
        <f>IF(AND('Mapa final'!$H$46="Media",'Mapa final'!$L$46="Moderado"),CONCATENATE("R",'Mapa final'!$A$46),"")</f>
        <v/>
      </c>
      <c r="Y28" s="128"/>
      <c r="Z28" s="163" t="str">
        <f>IF(AND('Mapa final'!$H$52="Media",'Mapa final'!$L$52="Moderado"),CONCATENATE("R",'Mapa final'!$A$52),"")</f>
        <v/>
      </c>
      <c r="AA28" s="136"/>
      <c r="AB28" s="150" t="str">
        <f>IF(AND('Mapa final'!#REF!="Media",'Mapa final'!#REF!="Mayor"),CONCATENATE("R",'Mapa final'!#REF!),"")</f>
        <v>#ERROR!</v>
      </c>
      <c r="AC28" s="128"/>
      <c r="AD28" s="151" t="str">
        <f>IF(AND('Mapa final'!$H$46="Media",'Mapa final'!$L$46="Mayor"),CONCATENATE("R",'Mapa final'!$A$46),"")</f>
        <v/>
      </c>
      <c r="AE28" s="128"/>
      <c r="AF28" s="151" t="str">
        <f>IF(AND('Mapa final'!$H$52="Media",'Mapa final'!$L$52="Mayor"),CONCATENATE("R",'Mapa final'!$A$52),"")</f>
        <v/>
      </c>
      <c r="AG28" s="136"/>
      <c r="AH28" s="152" t="str">
        <f>IF(AND('Mapa final'!#REF!="Media",'Mapa final'!#REF!="Catastrófico"),CONCATENATE("R",'Mapa final'!#REF!),"")</f>
        <v>#ERROR!</v>
      </c>
      <c r="AI28" s="128"/>
      <c r="AJ28" s="153" t="str">
        <f>IF(AND('Mapa final'!$H$46="Media",'Mapa final'!$L$46="Catastrófico"),CONCATENATE("R",'Mapa final'!$A$46),"")</f>
        <v/>
      </c>
      <c r="AK28" s="128"/>
      <c r="AL28" s="153" t="str">
        <f>IF(AND('Mapa final'!$H$52="Media",'Mapa final'!$L$52="Catastrófico"),CONCATENATE("R",'Mapa final'!$A$52),"")</f>
        <v/>
      </c>
      <c r="AM28" s="136"/>
      <c r="AN28" s="129"/>
      <c r="AO28" s="148"/>
      <c r="AT28" s="149"/>
    </row>
    <row r="29" ht="15.75" customHeight="1">
      <c r="B29" s="130"/>
      <c r="D29" s="8"/>
      <c r="E29" s="15"/>
      <c r="F29" s="11"/>
      <c r="G29" s="11"/>
      <c r="H29" s="11"/>
      <c r="I29" s="12"/>
      <c r="J29" s="146"/>
      <c r="K29" s="134"/>
      <c r="L29" s="132"/>
      <c r="M29" s="134"/>
      <c r="N29" s="132"/>
      <c r="O29" s="147"/>
      <c r="P29" s="15"/>
      <c r="Q29" s="154"/>
      <c r="R29" s="155"/>
      <c r="S29" s="154"/>
      <c r="T29" s="155"/>
      <c r="U29" s="12"/>
      <c r="V29" s="15"/>
      <c r="W29" s="154"/>
      <c r="X29" s="155"/>
      <c r="Y29" s="154"/>
      <c r="Z29" s="155"/>
      <c r="AA29" s="12"/>
      <c r="AB29" s="15"/>
      <c r="AC29" s="154"/>
      <c r="AD29" s="155"/>
      <c r="AE29" s="154"/>
      <c r="AF29" s="155"/>
      <c r="AG29" s="12"/>
      <c r="AH29" s="15"/>
      <c r="AI29" s="154"/>
      <c r="AJ29" s="155"/>
      <c r="AK29" s="154"/>
      <c r="AL29" s="155"/>
      <c r="AM29" s="12"/>
      <c r="AN29" s="129"/>
      <c r="AO29" s="156"/>
      <c r="AP29" s="157"/>
      <c r="AQ29" s="157"/>
      <c r="AR29" s="157"/>
      <c r="AS29" s="157"/>
      <c r="AT29" s="158"/>
    </row>
    <row r="30" ht="15.75" customHeight="1">
      <c r="B30" s="130"/>
      <c r="D30" s="8"/>
      <c r="E30" s="137" t="s">
        <v>138</v>
      </c>
      <c r="F30" s="2"/>
      <c r="G30" s="2"/>
      <c r="H30" s="2"/>
      <c r="I30" s="2"/>
      <c r="J30" s="165" t="str">
        <f>IF(AND('Mapa final'!$H$16="Baja",'Mapa final'!$L$16="Leve"),CONCATENATE("R",'Mapa final'!$A$16),"")</f>
        <v>#REF!</v>
      </c>
      <c r="K30" s="139"/>
      <c r="L30" s="166" t="str">
        <f>IF(AND('Mapa final'!$H$21="Baja",'Mapa final'!$L$21="Leve"),CONCATENATE("R",'Mapa final'!$A$21),"")</f>
        <v>#REF!</v>
      </c>
      <c r="M30" s="139"/>
      <c r="N30" s="166" t="str">
        <f>IF(AND('Mapa final'!$H$26="Baja",'Mapa final'!$L$26="Leve"),CONCATENATE("R",'Mapa final'!$A$26),"")</f>
        <v>#REF!</v>
      </c>
      <c r="O30" s="3"/>
      <c r="P30" s="160" t="str">
        <f>IF(AND('Mapa final'!$H$16="Baja",'Mapa final'!$L$16="Menor"),CONCATENATE("R",'Mapa final'!$A$16),"")</f>
        <v>#REF!</v>
      </c>
      <c r="Q30" s="139"/>
      <c r="R30" s="160" t="str">
        <f>IF(AND('Mapa final'!$H$21="Baja",'Mapa final'!$L$21="Menor"),CONCATENATE("R",'Mapa final'!$A$21),"")</f>
        <v>#REF!</v>
      </c>
      <c r="S30" s="139"/>
      <c r="T30" s="160" t="str">
        <f>IF(AND('Mapa final'!$H$26="Baja",'Mapa final'!$L$26="Menor"),CONCATENATE("R",'Mapa final'!$A$26),"")</f>
        <v>#REF!</v>
      </c>
      <c r="U30" s="3"/>
      <c r="V30" s="159" t="str">
        <f>IF(AND('Mapa final'!$H$16="Baja",'Mapa final'!$L$16="Moderado"),CONCATENATE("R",'Mapa final'!$A$16),"")</f>
        <v>#REF!</v>
      </c>
      <c r="W30" s="139"/>
      <c r="X30" s="160" t="str">
        <f>IF(AND('Mapa final'!$H$21="Baja",'Mapa final'!$L$21="Moderado"),CONCATENATE("R",'Mapa final'!$A$21),"")</f>
        <v>#REF!</v>
      </c>
      <c r="Y30" s="139"/>
      <c r="Z30" s="160" t="str">
        <f>IF(AND('Mapa final'!$H$26="Baja",'Mapa final'!$L$26="Moderado"),CONCATENATE("R",'Mapa final'!$A$26),"")</f>
        <v>#REF!</v>
      </c>
      <c r="AA30" s="3"/>
      <c r="AB30" s="138" t="str">
        <f>IF(AND('Mapa final'!$H$16="Baja",'Mapa final'!$L$16="Mayor"),CONCATENATE("R",'Mapa final'!$A$16),"")</f>
        <v>#REF!</v>
      </c>
      <c r="AC30" s="139"/>
      <c r="AD30" s="140" t="str">
        <f>IF(AND('Mapa final'!$H$21="Baja",'Mapa final'!$L$21="Mayor"),CONCATENATE("R",'Mapa final'!$A$21),"")</f>
        <v>#REF!</v>
      </c>
      <c r="AE30" s="139"/>
      <c r="AF30" s="140" t="str">
        <f>IF(AND('Mapa final'!$H$26="Baja",'Mapa final'!$L$26="Mayor"),CONCATENATE("R",'Mapa final'!$A$26),"")</f>
        <v>#REF!</v>
      </c>
      <c r="AG30" s="3"/>
      <c r="AH30" s="141" t="str">
        <f>IF(AND('Mapa final'!$H$16="Baja",'Mapa final'!$L$16="Catastrófico"),CONCATENATE("R",'Mapa final'!$A$16),"")</f>
        <v>#REF!</v>
      </c>
      <c r="AI30" s="139"/>
      <c r="AJ30" s="142" t="str">
        <f>IF(AND('Mapa final'!$H$21="Baja",'Mapa final'!$L$21="Catastrófico"),CONCATENATE("R",'Mapa final'!$A$21),"")</f>
        <v>#REF!</v>
      </c>
      <c r="AK30" s="139"/>
      <c r="AL30" s="142" t="str">
        <f>IF(AND('Mapa final'!$H$26="Baja",'Mapa final'!$L$26="Catastrófico"),CONCATENATE("R",'Mapa final'!$A$26),"")</f>
        <v>#REF!</v>
      </c>
      <c r="AM30" s="3"/>
      <c r="AN30" s="129"/>
      <c r="AO30" s="167" t="s">
        <v>139</v>
      </c>
      <c r="AP30" s="144"/>
      <c r="AQ30" s="144"/>
      <c r="AR30" s="144"/>
      <c r="AS30" s="144"/>
      <c r="AT30" s="145"/>
    </row>
    <row r="31" ht="15.75" customHeight="1">
      <c r="B31" s="130"/>
      <c r="D31" s="8"/>
      <c r="E31" s="7"/>
      <c r="J31" s="146"/>
      <c r="K31" s="134"/>
      <c r="L31" s="132"/>
      <c r="M31" s="134"/>
      <c r="N31" s="132"/>
      <c r="O31" s="147"/>
      <c r="P31" s="132"/>
      <c r="Q31" s="134"/>
      <c r="R31" s="132"/>
      <c r="S31" s="134"/>
      <c r="T31" s="132"/>
      <c r="U31" s="147"/>
      <c r="V31" s="146"/>
      <c r="W31" s="134"/>
      <c r="X31" s="132"/>
      <c r="Y31" s="134"/>
      <c r="Z31" s="132"/>
      <c r="AA31" s="147"/>
      <c r="AB31" s="146"/>
      <c r="AC31" s="134"/>
      <c r="AD31" s="132"/>
      <c r="AE31" s="134"/>
      <c r="AF31" s="132"/>
      <c r="AG31" s="147"/>
      <c r="AH31" s="146"/>
      <c r="AI31" s="134"/>
      <c r="AJ31" s="132"/>
      <c r="AK31" s="134"/>
      <c r="AL31" s="132"/>
      <c r="AM31" s="147"/>
      <c r="AN31" s="129"/>
      <c r="AO31" s="148"/>
      <c r="AT31" s="149"/>
    </row>
    <row r="32" ht="15.75" customHeight="1">
      <c r="B32" s="130"/>
      <c r="D32" s="8"/>
      <c r="E32" s="7"/>
      <c r="J32" s="168" t="str">
        <f>IF(AND('Mapa final'!$H$31="Baja",'Mapa final'!$L$31="Leve"),CONCATENATE("R",'Mapa final'!$A$31),"")</f>
        <v>#REF!</v>
      </c>
      <c r="K32" s="128"/>
      <c r="L32" s="169" t="str">
        <f>IF(AND('Mapa final'!$H$36="Baja",'Mapa final'!$L$36="Leve"),CONCATENATE("R",'Mapa final'!$A$36),"")</f>
        <v>#REF!</v>
      </c>
      <c r="M32" s="128"/>
      <c r="N32" s="169" t="str">
        <f>IF(AND('Mapa final'!$H$41="Baja",'Mapa final'!$L$41="Leve"),CONCATENATE("R",'Mapa final'!$A$41),"")</f>
        <v>#REF!</v>
      </c>
      <c r="O32" s="136"/>
      <c r="P32" s="163" t="str">
        <f>IF(AND('Mapa final'!$H$31="Baja",'Mapa final'!$L$31="Menor"),CONCATENATE("R",'Mapa final'!$A$31),"")</f>
        <v>#REF!</v>
      </c>
      <c r="Q32" s="128"/>
      <c r="R32" s="163" t="str">
        <f>IF(AND('Mapa final'!$H$36="Baja",'Mapa final'!$L$36="Menor"),CONCATENATE("R",'Mapa final'!$A$36),"")</f>
        <v>#REF!</v>
      </c>
      <c r="S32" s="128"/>
      <c r="T32" s="163" t="str">
        <f>IF(AND('Mapa final'!$H$41="Baja",'Mapa final'!$L$41="Menor"),CONCATENATE("R",'Mapa final'!$A$41),"")</f>
        <v>#REF!</v>
      </c>
      <c r="U32" s="136"/>
      <c r="V32" s="162" t="str">
        <f>IF(AND('Mapa final'!$H$31="Baja",'Mapa final'!$L$31="Moderado"),CONCATENATE("R",'Mapa final'!$A$31),"")</f>
        <v>#REF!</v>
      </c>
      <c r="W32" s="128"/>
      <c r="X32" s="163" t="str">
        <f>IF(AND('Mapa final'!$H$36="Baja",'Mapa final'!$L$36="Moderado"),CONCATENATE("R",'Mapa final'!$A$36),"")</f>
        <v>#REF!</v>
      </c>
      <c r="Y32" s="128"/>
      <c r="Z32" s="163" t="str">
        <f>IF(AND('Mapa final'!$H$41="Baja",'Mapa final'!$L$41="Moderado"),CONCATENATE("R",'Mapa final'!$A$41),"")</f>
        <v>#REF!</v>
      </c>
      <c r="AA32" s="136"/>
      <c r="AB32" s="150" t="str">
        <f>IF(AND('Mapa final'!$H$31="Baja",'Mapa final'!$L$31="Mayor"),CONCATENATE("R",'Mapa final'!$A$31),"")</f>
        <v>#REF!</v>
      </c>
      <c r="AC32" s="128"/>
      <c r="AD32" s="151" t="str">
        <f>IF(AND('Mapa final'!$H$36="Baja",'Mapa final'!$L$36="Mayor"),CONCATENATE("R",'Mapa final'!$A$36),"")</f>
        <v>#REF!</v>
      </c>
      <c r="AE32" s="128"/>
      <c r="AF32" s="151" t="str">
        <f>IF(AND('Mapa final'!$H$41="Baja",'Mapa final'!$L$41="Mayor"),CONCATENATE("R",'Mapa final'!$A$41),"")</f>
        <v>#REF!</v>
      </c>
      <c r="AG32" s="136"/>
      <c r="AH32" s="152" t="str">
        <f>IF(AND('Mapa final'!$H$31="Baja",'Mapa final'!$L$31="Catastrófico"),CONCATENATE("R",'Mapa final'!$A$31),"")</f>
        <v>#REF!</v>
      </c>
      <c r="AI32" s="128"/>
      <c r="AJ32" s="153" t="str">
        <f>IF(AND('Mapa final'!$H$36="Baja",'Mapa final'!$L$36="Catastrófico"),CONCATENATE("R",'Mapa final'!$A$36),"")</f>
        <v>#REF!</v>
      </c>
      <c r="AK32" s="128"/>
      <c r="AL32" s="153" t="str">
        <f>IF(AND('Mapa final'!$H$41="Baja",'Mapa final'!$L$41="Catastrófico"),CONCATENATE("R",'Mapa final'!$A$41),"")</f>
        <v>#REF!</v>
      </c>
      <c r="AM32" s="136"/>
      <c r="AN32" s="129"/>
      <c r="AO32" s="148"/>
      <c r="AT32" s="149"/>
    </row>
    <row r="33" ht="15.75" customHeight="1">
      <c r="B33" s="130"/>
      <c r="D33" s="8"/>
      <c r="E33" s="7"/>
      <c r="J33" s="146"/>
      <c r="K33" s="134"/>
      <c r="L33" s="132"/>
      <c r="M33" s="134"/>
      <c r="N33" s="132"/>
      <c r="O33" s="147"/>
      <c r="P33" s="132"/>
      <c r="Q33" s="134"/>
      <c r="R33" s="132"/>
      <c r="S33" s="134"/>
      <c r="T33" s="132"/>
      <c r="U33" s="147"/>
      <c r="V33" s="146"/>
      <c r="W33" s="134"/>
      <c r="X33" s="132"/>
      <c r="Y33" s="134"/>
      <c r="Z33" s="132"/>
      <c r="AA33" s="147"/>
      <c r="AB33" s="146"/>
      <c r="AC33" s="134"/>
      <c r="AD33" s="132"/>
      <c r="AE33" s="134"/>
      <c r="AF33" s="132"/>
      <c r="AG33" s="147"/>
      <c r="AH33" s="146"/>
      <c r="AI33" s="134"/>
      <c r="AJ33" s="132"/>
      <c r="AK33" s="134"/>
      <c r="AL33" s="132"/>
      <c r="AM33" s="147"/>
      <c r="AN33" s="129"/>
      <c r="AO33" s="148"/>
      <c r="AT33" s="149"/>
    </row>
    <row r="34" ht="15.75" customHeight="1">
      <c r="B34" s="130"/>
      <c r="D34" s="8"/>
      <c r="E34" s="7"/>
      <c r="J34" s="168" t="str">
        <f>IF(AND('Mapa final'!#REF!="Baja",'Mapa final'!#REF!="Leve"),CONCATENATE("R",'Mapa final'!#REF!),"")</f>
        <v>#ERROR!</v>
      </c>
      <c r="K34" s="128"/>
      <c r="L34" s="169" t="str">
        <f>IF(AND('Mapa final'!#REF!="Baja",'Mapa final'!#REF!="Leve"),CONCATENATE("R",'Mapa final'!#REF!),"")</f>
        <v>#ERROR!</v>
      </c>
      <c r="M34" s="128"/>
      <c r="N34" s="169" t="str">
        <f>IF(AND('Mapa final'!#REF!="Baja",'Mapa final'!#REF!="Leve"),CONCATENATE("R",'Mapa final'!#REF!),"")</f>
        <v>#ERROR!</v>
      </c>
      <c r="O34" s="136"/>
      <c r="P34" s="163" t="str">
        <f>IF(AND('Mapa final'!#REF!="Baja",'Mapa final'!#REF!="Menor"),CONCATENATE("R",'Mapa final'!#REF!),"")</f>
        <v>#ERROR!</v>
      </c>
      <c r="Q34" s="128"/>
      <c r="R34" s="163" t="str">
        <f>IF(AND('Mapa final'!#REF!="Baja",'Mapa final'!#REF!="Menor"),CONCATENATE("R",'Mapa final'!#REF!),"")</f>
        <v>#ERROR!</v>
      </c>
      <c r="S34" s="128"/>
      <c r="T34" s="163" t="str">
        <f>IF(AND('Mapa final'!#REF!="Baja",'Mapa final'!#REF!="Menor"),CONCATENATE("R",'Mapa final'!#REF!),"")</f>
        <v>#ERROR!</v>
      </c>
      <c r="U34" s="136"/>
      <c r="V34" s="162" t="str">
        <f>IF(AND('Mapa final'!#REF!="Baja",'Mapa final'!#REF!="Moderado"),CONCATENATE("R",'Mapa final'!#REF!),"")</f>
        <v>#ERROR!</v>
      </c>
      <c r="W34" s="128"/>
      <c r="X34" s="163" t="str">
        <f>IF(AND('Mapa final'!#REF!="Baja",'Mapa final'!#REF!="Moderado"),CONCATENATE("R",'Mapa final'!#REF!),"")</f>
        <v>#ERROR!</v>
      </c>
      <c r="Y34" s="128"/>
      <c r="Z34" s="163" t="str">
        <f>IF(AND('Mapa final'!#REF!="Baja",'Mapa final'!#REF!="Moderado"),CONCATENATE("R",'Mapa final'!#REF!),"")</f>
        <v>#ERROR!</v>
      </c>
      <c r="AA34" s="136"/>
      <c r="AB34" s="150" t="str">
        <f>IF(AND('Mapa final'!#REF!="Baja",'Mapa final'!#REF!="Mayor"),CONCATENATE("R",'Mapa final'!#REF!),"")</f>
        <v>#ERROR!</v>
      </c>
      <c r="AC34" s="128"/>
      <c r="AD34" s="151" t="str">
        <f>IF(AND('Mapa final'!#REF!="Baja",'Mapa final'!#REF!="Mayor"),CONCATENATE("R",'Mapa final'!#REF!),"")</f>
        <v>#ERROR!</v>
      </c>
      <c r="AE34" s="128"/>
      <c r="AF34" s="151" t="str">
        <f>IF(AND('Mapa final'!#REF!="Baja",'Mapa final'!#REF!="Mayor"),CONCATENATE("R",'Mapa final'!#REF!),"")</f>
        <v>#ERROR!</v>
      </c>
      <c r="AG34" s="136"/>
      <c r="AH34" s="152" t="str">
        <f>IF(AND('Mapa final'!#REF!="Baja",'Mapa final'!#REF!="Catastrófico"),CONCATENATE("R",'Mapa final'!#REF!),"")</f>
        <v>#ERROR!</v>
      </c>
      <c r="AI34" s="128"/>
      <c r="AJ34" s="153" t="str">
        <f>IF(AND('Mapa final'!#REF!="Baja",'Mapa final'!#REF!="Catastrófico"),CONCATENATE("R",'Mapa final'!#REF!),"")</f>
        <v>#ERROR!</v>
      </c>
      <c r="AK34" s="128"/>
      <c r="AL34" s="153" t="str">
        <f>IF(AND('Mapa final'!#REF!="Baja",'Mapa final'!#REF!="Catastrófico"),CONCATENATE("R",'Mapa final'!#REF!),"")</f>
        <v>#ERROR!</v>
      </c>
      <c r="AM34" s="136"/>
      <c r="AN34" s="129"/>
      <c r="AO34" s="148"/>
      <c r="AT34" s="149"/>
    </row>
    <row r="35" ht="15.75" customHeight="1">
      <c r="B35" s="130"/>
      <c r="D35" s="8"/>
      <c r="E35" s="7"/>
      <c r="J35" s="146"/>
      <c r="K35" s="134"/>
      <c r="L35" s="132"/>
      <c r="M35" s="134"/>
      <c r="N35" s="132"/>
      <c r="O35" s="147"/>
      <c r="P35" s="132"/>
      <c r="Q35" s="134"/>
      <c r="R35" s="132"/>
      <c r="S35" s="134"/>
      <c r="T35" s="132"/>
      <c r="U35" s="147"/>
      <c r="V35" s="146"/>
      <c r="W35" s="134"/>
      <c r="X35" s="132"/>
      <c r="Y35" s="134"/>
      <c r="Z35" s="132"/>
      <c r="AA35" s="147"/>
      <c r="AB35" s="146"/>
      <c r="AC35" s="134"/>
      <c r="AD35" s="132"/>
      <c r="AE35" s="134"/>
      <c r="AF35" s="132"/>
      <c r="AG35" s="147"/>
      <c r="AH35" s="146"/>
      <c r="AI35" s="134"/>
      <c r="AJ35" s="132"/>
      <c r="AK35" s="134"/>
      <c r="AL35" s="132"/>
      <c r="AM35" s="147"/>
      <c r="AN35" s="129"/>
      <c r="AO35" s="148"/>
      <c r="AT35" s="149"/>
    </row>
    <row r="36" ht="15.75" customHeight="1">
      <c r="B36" s="130"/>
      <c r="D36" s="8"/>
      <c r="E36" s="7"/>
      <c r="J36" s="168" t="str">
        <f>IF(AND('Mapa final'!#REF!="Baja",'Mapa final'!#REF!="Leve"),CONCATENATE("R",'Mapa final'!#REF!),"")</f>
        <v>#ERROR!</v>
      </c>
      <c r="K36" s="128"/>
      <c r="L36" s="169" t="str">
        <f>IF(AND('Mapa final'!$H$46="Baja",'Mapa final'!$L$46="Leve"),CONCATENATE("R",'Mapa final'!$A$46),"")</f>
        <v/>
      </c>
      <c r="M36" s="128"/>
      <c r="N36" s="169" t="str">
        <f>IF(AND('Mapa final'!$H$52="Baja",'Mapa final'!$L$52="Leve"),CONCATENATE("R",'Mapa final'!$A$52),"")</f>
        <v/>
      </c>
      <c r="O36" s="136"/>
      <c r="P36" s="163" t="str">
        <f>IF(AND('Mapa final'!#REF!="Baja",'Mapa final'!#REF!="Menor"),CONCATENATE("R",'Mapa final'!#REF!),"")</f>
        <v>#ERROR!</v>
      </c>
      <c r="Q36" s="128"/>
      <c r="R36" s="163" t="str">
        <f>IF(AND('Mapa final'!$H$46="Baja",'Mapa final'!$L$46="Menor"),CONCATENATE("R",'Mapa final'!$A$46),"")</f>
        <v/>
      </c>
      <c r="S36" s="128"/>
      <c r="T36" s="163" t="str">
        <f>IF(AND('Mapa final'!$H$52="Baja",'Mapa final'!$L$52="Menor"),CONCATENATE("R",'Mapa final'!$A$52),"")</f>
        <v/>
      </c>
      <c r="U36" s="136"/>
      <c r="V36" s="162" t="str">
        <f>IF(AND('Mapa final'!#REF!="Baja",'Mapa final'!#REF!="Moderado"),CONCATENATE("R",'Mapa final'!#REF!),"")</f>
        <v>#ERROR!</v>
      </c>
      <c r="W36" s="128"/>
      <c r="X36" s="163" t="str">
        <f>IF(AND('Mapa final'!$H$46="Baja",'Mapa final'!$L$46="Moderado"),CONCATENATE("R",'Mapa final'!$A$46),"")</f>
        <v/>
      </c>
      <c r="Y36" s="128"/>
      <c r="Z36" s="163" t="str">
        <f>IF(AND('Mapa final'!$H$52="Baja",'Mapa final'!$L$52="Moderado"),CONCATENATE("R",'Mapa final'!$A$52),"")</f>
        <v/>
      </c>
      <c r="AA36" s="136"/>
      <c r="AB36" s="150" t="str">
        <f>IF(AND('Mapa final'!#REF!="Baja",'Mapa final'!#REF!="Mayor"),CONCATENATE("R",'Mapa final'!#REF!),"")</f>
        <v>#ERROR!</v>
      </c>
      <c r="AC36" s="128"/>
      <c r="AD36" s="151" t="str">
        <f>IF(AND('Mapa final'!$H$46="Baja",'Mapa final'!$L$46="Mayor"),CONCATENATE("R",'Mapa final'!$A$46),"")</f>
        <v/>
      </c>
      <c r="AE36" s="128"/>
      <c r="AF36" s="151" t="str">
        <f>IF(AND('Mapa final'!$H$52="Baja",'Mapa final'!$L$52="Mayor"),CONCATENATE("R",'Mapa final'!$A$52),"")</f>
        <v/>
      </c>
      <c r="AG36" s="136"/>
      <c r="AH36" s="152" t="str">
        <f>IF(AND('Mapa final'!#REF!="Baja",'Mapa final'!#REF!="Catastrófico"),CONCATENATE("R",'Mapa final'!#REF!),"")</f>
        <v>#ERROR!</v>
      </c>
      <c r="AI36" s="128"/>
      <c r="AJ36" s="153" t="str">
        <f>IF(AND('Mapa final'!$H$46="Baja",'Mapa final'!$L$46="Catastrófico"),CONCATENATE("R",'Mapa final'!$A$46),"")</f>
        <v/>
      </c>
      <c r="AK36" s="128"/>
      <c r="AL36" s="153" t="str">
        <f>IF(AND('Mapa final'!$H$52="Baja",'Mapa final'!$L$52="Catastrófico"),CONCATENATE("R",'Mapa final'!$A$52),"")</f>
        <v/>
      </c>
      <c r="AM36" s="136"/>
      <c r="AN36" s="129"/>
      <c r="AO36" s="148"/>
      <c r="AT36" s="149"/>
    </row>
    <row r="37" ht="15.75" customHeight="1">
      <c r="B37" s="130"/>
      <c r="D37" s="8"/>
      <c r="E37" s="15"/>
      <c r="F37" s="11"/>
      <c r="G37" s="11"/>
      <c r="H37" s="11"/>
      <c r="I37" s="11"/>
      <c r="J37" s="15"/>
      <c r="K37" s="154"/>
      <c r="L37" s="155"/>
      <c r="M37" s="154"/>
      <c r="N37" s="155"/>
      <c r="O37" s="12"/>
      <c r="P37" s="155"/>
      <c r="Q37" s="154"/>
      <c r="R37" s="155"/>
      <c r="S37" s="154"/>
      <c r="T37" s="155"/>
      <c r="U37" s="12"/>
      <c r="V37" s="15"/>
      <c r="W37" s="154"/>
      <c r="X37" s="155"/>
      <c r="Y37" s="154"/>
      <c r="Z37" s="155"/>
      <c r="AA37" s="12"/>
      <c r="AB37" s="15"/>
      <c r="AC37" s="154"/>
      <c r="AD37" s="155"/>
      <c r="AE37" s="154"/>
      <c r="AF37" s="155"/>
      <c r="AG37" s="12"/>
      <c r="AH37" s="15"/>
      <c r="AI37" s="154"/>
      <c r="AJ37" s="155"/>
      <c r="AK37" s="154"/>
      <c r="AL37" s="155"/>
      <c r="AM37" s="12"/>
      <c r="AN37" s="129"/>
      <c r="AO37" s="156"/>
      <c r="AP37" s="157"/>
      <c r="AQ37" s="157"/>
      <c r="AR37" s="157"/>
      <c r="AS37" s="157"/>
      <c r="AT37" s="158"/>
    </row>
    <row r="38" ht="15.75" customHeight="1">
      <c r="B38" s="130"/>
      <c r="D38" s="8"/>
      <c r="E38" s="137" t="s">
        <v>140</v>
      </c>
      <c r="F38" s="2"/>
      <c r="G38" s="2"/>
      <c r="H38" s="2"/>
      <c r="I38" s="3"/>
      <c r="J38" s="165" t="str">
        <f>IF(AND('Mapa final'!$H$16="Muy Baja",'Mapa final'!$L$16="Leve"),CONCATENATE("R",'Mapa final'!$A$16),"")</f>
        <v>#REF!</v>
      </c>
      <c r="K38" s="139"/>
      <c r="L38" s="166" t="str">
        <f>IF(AND('Mapa final'!$H$21="Muy Baja",'Mapa final'!$L$21="Leve"),CONCATENATE("R",'Mapa final'!$A$21),"")</f>
        <v>#REF!</v>
      </c>
      <c r="M38" s="139"/>
      <c r="N38" s="166" t="str">
        <f>IF(AND('Mapa final'!$H$26="Muy Baja",'Mapa final'!$L$26="Leve"),CONCATENATE("R",'Mapa final'!$A$26),"")</f>
        <v>#REF!</v>
      </c>
      <c r="O38" s="3"/>
      <c r="P38" s="165" t="str">
        <f>IF(AND('Mapa final'!$H$16="Muy Baja",'Mapa final'!$L$16="Menor"),CONCATENATE("R",'Mapa final'!$A$16),"")</f>
        <v>#REF!</v>
      </c>
      <c r="Q38" s="139"/>
      <c r="R38" s="166" t="str">
        <f>IF(AND('Mapa final'!$H$21="Muy Baja",'Mapa final'!$L$21="Menor"),CONCATENATE("R",'Mapa final'!$A$21),"")</f>
        <v>#REF!</v>
      </c>
      <c r="S38" s="139"/>
      <c r="T38" s="166" t="str">
        <f>IF(AND('Mapa final'!$H$26="Muy Baja",'Mapa final'!$L$26="Menor"),CONCATENATE("R",'Mapa final'!$A$26),"")</f>
        <v>#REF!</v>
      </c>
      <c r="U38" s="3"/>
      <c r="V38" s="159" t="str">
        <f>IF(AND('Mapa final'!$H$16="Muy Baja",'Mapa final'!$L$16="Moderado"),CONCATENATE("R",'Mapa final'!$A$16),"")</f>
        <v>#REF!</v>
      </c>
      <c r="W38" s="139"/>
      <c r="X38" s="160" t="str">
        <f>IF(AND('Mapa final'!$H$21="Muy Baja",'Mapa final'!$L$21="Moderado"),CONCATENATE("R",'Mapa final'!$A$21),"")</f>
        <v>#REF!</v>
      </c>
      <c r="Y38" s="139"/>
      <c r="Z38" s="160" t="str">
        <f>IF(AND('Mapa final'!$H$26="Muy Baja",'Mapa final'!$L$26="Moderado"),CONCATENATE("R",'Mapa final'!$A$26),"")</f>
        <v>#REF!</v>
      </c>
      <c r="AA38" s="3"/>
      <c r="AB38" s="138" t="str">
        <f>IF(AND('Mapa final'!$H$16="Muy Baja",'Mapa final'!$L$16="Mayor"),CONCATENATE("R",'Mapa final'!$A$16),"")</f>
        <v>#REF!</v>
      </c>
      <c r="AC38" s="139"/>
      <c r="AD38" s="140" t="str">
        <f>IF(AND('Mapa final'!$H$21="Muy Baja",'Mapa final'!$L$21="Mayor"),CONCATENATE("R",'Mapa final'!$A$21),"")</f>
        <v>#REF!</v>
      </c>
      <c r="AE38" s="139"/>
      <c r="AF38" s="140" t="str">
        <f>IF(AND('Mapa final'!$H$26="Muy Baja",'Mapa final'!$L$26="Mayor"),CONCATENATE("R",'Mapa final'!$A$26),"")</f>
        <v>#REF!</v>
      </c>
      <c r="AG38" s="3"/>
      <c r="AH38" s="141" t="str">
        <f>IF(AND('Mapa final'!$H$16="Muy Baja",'Mapa final'!$L$16="Catastrófico"),CONCATENATE("R",'Mapa final'!$A$16),"")</f>
        <v>#REF!</v>
      </c>
      <c r="AI38" s="139"/>
      <c r="AJ38" s="142" t="str">
        <f>IF(AND('Mapa final'!$H$21="Muy Baja",'Mapa final'!$L$21="Catastrófico"),CONCATENATE("R",'Mapa final'!$A$21),"")</f>
        <v>#REF!</v>
      </c>
      <c r="AK38" s="139"/>
      <c r="AL38" s="142" t="str">
        <f>IF(AND('Mapa final'!$H$26="Muy Baja",'Mapa final'!$L$26="Catastrófico"),CONCATENATE("R",'Mapa final'!$A$26),"")</f>
        <v>#REF!</v>
      </c>
      <c r="AM38" s="3"/>
      <c r="AN38" s="129"/>
      <c r="AO38" s="129"/>
      <c r="AP38" s="129"/>
      <c r="AQ38" s="129"/>
      <c r="AR38" s="129"/>
      <c r="AS38" s="129"/>
      <c r="AT38" s="129"/>
    </row>
    <row r="39" ht="15.75" customHeight="1">
      <c r="B39" s="130"/>
      <c r="D39" s="8"/>
      <c r="E39" s="7"/>
      <c r="I39" s="8"/>
      <c r="J39" s="146"/>
      <c r="K39" s="134"/>
      <c r="L39" s="132"/>
      <c r="M39" s="134"/>
      <c r="N39" s="132"/>
      <c r="O39" s="147"/>
      <c r="P39" s="146"/>
      <c r="Q39" s="134"/>
      <c r="R39" s="132"/>
      <c r="S39" s="134"/>
      <c r="T39" s="132"/>
      <c r="U39" s="147"/>
      <c r="V39" s="146"/>
      <c r="W39" s="134"/>
      <c r="X39" s="132"/>
      <c r="Y39" s="134"/>
      <c r="Z39" s="132"/>
      <c r="AA39" s="147"/>
      <c r="AB39" s="146"/>
      <c r="AC39" s="134"/>
      <c r="AD39" s="132"/>
      <c r="AE39" s="134"/>
      <c r="AF39" s="132"/>
      <c r="AG39" s="147"/>
      <c r="AH39" s="146"/>
      <c r="AI39" s="134"/>
      <c r="AJ39" s="132"/>
      <c r="AK39" s="134"/>
      <c r="AL39" s="132"/>
      <c r="AM39" s="147"/>
      <c r="AN39" s="129"/>
      <c r="AO39" s="129"/>
      <c r="AP39" s="129"/>
      <c r="AQ39" s="129"/>
      <c r="AR39" s="129"/>
      <c r="AS39" s="129"/>
      <c r="AT39" s="129"/>
    </row>
    <row r="40" ht="15.75" customHeight="1">
      <c r="B40" s="130"/>
      <c r="D40" s="8"/>
      <c r="E40" s="7"/>
      <c r="I40" s="8"/>
      <c r="J40" s="168" t="str">
        <f>IF(AND('Mapa final'!$H$31="Muy Baja",'Mapa final'!$L$31="Leve"),CONCATENATE("R",'Mapa final'!$A$31),"")</f>
        <v>#REF!</v>
      </c>
      <c r="K40" s="128"/>
      <c r="L40" s="169" t="str">
        <f>IF(AND('Mapa final'!$H$36="Muy Baja",'Mapa final'!$L$36="Leve"),CONCATENATE("R",'Mapa final'!$A$36),"")</f>
        <v>#REF!</v>
      </c>
      <c r="M40" s="128"/>
      <c r="N40" s="169" t="str">
        <f>IF(AND('Mapa final'!$H$41="Muy Baja",'Mapa final'!$L$41="Leve"),CONCATENATE("R",'Mapa final'!$A$41),"")</f>
        <v>#REF!</v>
      </c>
      <c r="O40" s="136"/>
      <c r="P40" s="168" t="str">
        <f>IF(AND('Mapa final'!$H$31="Muy Baja",'Mapa final'!$L$31="Menor"),CONCATENATE("R",'Mapa final'!$A$31),"")</f>
        <v>#REF!</v>
      </c>
      <c r="Q40" s="128"/>
      <c r="R40" s="169" t="str">
        <f>IF(AND('Mapa final'!$H$36="Muy Baja",'Mapa final'!$L$36="Menor"),CONCATENATE("R",'Mapa final'!$A$36),"")</f>
        <v>#REF!</v>
      </c>
      <c r="S40" s="128"/>
      <c r="T40" s="169" t="str">
        <f>IF(AND('Mapa final'!$H$41="Muy Baja",'Mapa final'!$L$41="Menor"),CONCATENATE("R",'Mapa final'!$A$41),"")</f>
        <v>#REF!</v>
      </c>
      <c r="U40" s="136"/>
      <c r="V40" s="162" t="str">
        <f>IF(AND('Mapa final'!$H$31="Muy Baja",'Mapa final'!$L$31="Moderado"),CONCATENATE("R",'Mapa final'!$A$31),"")</f>
        <v>#REF!</v>
      </c>
      <c r="W40" s="128"/>
      <c r="X40" s="163" t="str">
        <f>IF(AND('Mapa final'!$H$36="Muy Baja",'Mapa final'!$L$36="Moderado"),CONCATENATE("R",'Mapa final'!$A$36),"")</f>
        <v>#REF!</v>
      </c>
      <c r="Y40" s="128"/>
      <c r="Z40" s="163" t="str">
        <f>IF(AND('Mapa final'!$H$41="Muy Baja",'Mapa final'!$L$41="Moderado"),CONCATENATE("R",'Mapa final'!$A$41),"")</f>
        <v>#REF!</v>
      </c>
      <c r="AA40" s="136"/>
      <c r="AB40" s="150" t="str">
        <f>IF(AND('Mapa final'!$H$31="Muy Baja",'Mapa final'!$L$31="Mayor"),CONCATENATE("R",'Mapa final'!$A$31),"")</f>
        <v>#REF!</v>
      </c>
      <c r="AC40" s="128"/>
      <c r="AD40" s="151" t="str">
        <f>IF(AND('Mapa final'!$H$36="Muy Baja",'Mapa final'!$L$36="Mayor"),CONCATENATE("R",'Mapa final'!$A$36),"")</f>
        <v>#REF!</v>
      </c>
      <c r="AE40" s="128"/>
      <c r="AF40" s="151" t="str">
        <f>IF(AND('Mapa final'!$H$41="Muy Baja",'Mapa final'!$L$41="Mayor"),CONCATENATE("R",'Mapa final'!$A$41),"")</f>
        <v>#REF!</v>
      </c>
      <c r="AG40" s="136"/>
      <c r="AH40" s="152" t="str">
        <f>IF(AND('Mapa final'!$H$31="Muy Baja",'Mapa final'!$L$31="Catastrófico"),CONCATENATE("R",'Mapa final'!$A$31),"")</f>
        <v>#REF!</v>
      </c>
      <c r="AI40" s="128"/>
      <c r="AJ40" s="153" t="str">
        <f>IF(AND('Mapa final'!$H$36="Muy Baja",'Mapa final'!$L$36="Catastrófico"),CONCATENATE("R",'Mapa final'!$A$36),"")</f>
        <v>#REF!</v>
      </c>
      <c r="AK40" s="128"/>
      <c r="AL40" s="153" t="str">
        <f>IF(AND('Mapa final'!$H$41="Muy Baja",'Mapa final'!$L$41="Catastrófico"),CONCATENATE("R",'Mapa final'!$A$41),"")</f>
        <v>#REF!</v>
      </c>
      <c r="AM40" s="136"/>
      <c r="AN40" s="129"/>
      <c r="AO40" s="129"/>
      <c r="AP40" s="129"/>
      <c r="AQ40" s="129"/>
      <c r="AR40" s="129"/>
      <c r="AS40" s="129"/>
      <c r="AT40" s="129"/>
    </row>
    <row r="41" ht="15.75" customHeight="1">
      <c r="B41" s="130"/>
      <c r="D41" s="8"/>
      <c r="E41" s="7"/>
      <c r="I41" s="8"/>
      <c r="J41" s="146"/>
      <c r="K41" s="134"/>
      <c r="L41" s="132"/>
      <c r="M41" s="134"/>
      <c r="N41" s="132"/>
      <c r="O41" s="147"/>
      <c r="P41" s="146"/>
      <c r="Q41" s="134"/>
      <c r="R41" s="132"/>
      <c r="S41" s="134"/>
      <c r="T41" s="132"/>
      <c r="U41" s="147"/>
      <c r="V41" s="146"/>
      <c r="W41" s="134"/>
      <c r="X41" s="132"/>
      <c r="Y41" s="134"/>
      <c r="Z41" s="132"/>
      <c r="AA41" s="147"/>
      <c r="AB41" s="146"/>
      <c r="AC41" s="134"/>
      <c r="AD41" s="132"/>
      <c r="AE41" s="134"/>
      <c r="AF41" s="132"/>
      <c r="AG41" s="147"/>
      <c r="AH41" s="146"/>
      <c r="AI41" s="134"/>
      <c r="AJ41" s="132"/>
      <c r="AK41" s="134"/>
      <c r="AL41" s="132"/>
      <c r="AM41" s="147"/>
      <c r="AN41" s="129"/>
      <c r="AO41" s="129"/>
      <c r="AP41" s="129"/>
      <c r="AQ41" s="129"/>
      <c r="AR41" s="129"/>
      <c r="AS41" s="129"/>
      <c r="AT41" s="129"/>
    </row>
    <row r="42" ht="15.75" customHeight="1">
      <c r="B42" s="130"/>
      <c r="D42" s="8"/>
      <c r="E42" s="7"/>
      <c r="I42" s="8"/>
      <c r="J42" s="168" t="str">
        <f>IF(AND('Mapa final'!#REF!="Muy Baja",'Mapa final'!#REF!="Leve"),CONCATENATE("R",'Mapa final'!#REF!),"")</f>
        <v>#ERROR!</v>
      </c>
      <c r="K42" s="128"/>
      <c r="L42" s="169" t="str">
        <f>IF(AND('Mapa final'!#REF!="Muy Baja",'Mapa final'!#REF!="Leve"),CONCATENATE("R",'Mapa final'!#REF!),"")</f>
        <v>#ERROR!</v>
      </c>
      <c r="M42" s="128"/>
      <c r="N42" s="169" t="str">
        <f>IF(AND('Mapa final'!#REF!="Muy Baja",'Mapa final'!#REF!="Leve"),CONCATENATE("R",'Mapa final'!#REF!),"")</f>
        <v>#ERROR!</v>
      </c>
      <c r="O42" s="136"/>
      <c r="P42" s="168" t="str">
        <f>IF(AND('Mapa final'!#REF!="Muy Baja",'Mapa final'!#REF!="Menor"),CONCATENATE("R",'Mapa final'!#REF!),"")</f>
        <v>#ERROR!</v>
      </c>
      <c r="Q42" s="128"/>
      <c r="R42" s="169" t="str">
        <f>IF(AND('Mapa final'!#REF!="Muy Baja",'Mapa final'!#REF!="Menor"),CONCATENATE("R",'Mapa final'!#REF!),"")</f>
        <v>#ERROR!</v>
      </c>
      <c r="S42" s="128"/>
      <c r="T42" s="169" t="str">
        <f>IF(AND('Mapa final'!#REF!="Muy Baja",'Mapa final'!#REF!="Menor"),CONCATENATE("R",'Mapa final'!#REF!),"")</f>
        <v>#ERROR!</v>
      </c>
      <c r="U42" s="136"/>
      <c r="V42" s="162" t="str">
        <f>IF(AND('Mapa final'!#REF!="Muy Baja",'Mapa final'!#REF!="Moderado"),CONCATENATE("R",'Mapa final'!#REF!),"")</f>
        <v>#ERROR!</v>
      </c>
      <c r="W42" s="128"/>
      <c r="X42" s="163" t="str">
        <f>IF(AND('Mapa final'!#REF!="Muy Baja",'Mapa final'!#REF!="Moderado"),CONCATENATE("R",'Mapa final'!#REF!),"")</f>
        <v>#ERROR!</v>
      </c>
      <c r="Y42" s="128"/>
      <c r="Z42" s="163" t="str">
        <f>IF(AND('Mapa final'!#REF!="Muy Baja",'Mapa final'!#REF!="Moderado"),CONCATENATE("R",'Mapa final'!#REF!),"")</f>
        <v>#ERROR!</v>
      </c>
      <c r="AA42" s="136"/>
      <c r="AB42" s="150" t="str">
        <f>IF(AND('Mapa final'!#REF!="Muy Baja",'Mapa final'!#REF!="Mayor"),CONCATENATE("R",'Mapa final'!#REF!),"")</f>
        <v>#ERROR!</v>
      </c>
      <c r="AC42" s="128"/>
      <c r="AD42" s="151" t="str">
        <f>IF(AND('Mapa final'!#REF!="Muy Baja",'Mapa final'!#REF!="Mayor"),CONCATENATE("R",'Mapa final'!#REF!),"")</f>
        <v>#ERROR!</v>
      </c>
      <c r="AE42" s="128"/>
      <c r="AF42" s="151" t="str">
        <f>IF(AND('Mapa final'!#REF!="Muy Baja",'Mapa final'!#REF!="Mayor"),CONCATENATE("R",'Mapa final'!#REF!),"")</f>
        <v>#ERROR!</v>
      </c>
      <c r="AG42" s="136"/>
      <c r="AH42" s="152" t="str">
        <f>IF(AND('Mapa final'!#REF!="Muy Baja",'Mapa final'!#REF!="Catastrófico"),CONCATENATE("R",'Mapa final'!#REF!),"")</f>
        <v>#ERROR!</v>
      </c>
      <c r="AI42" s="128"/>
      <c r="AJ42" s="153" t="str">
        <f>IF(AND('Mapa final'!#REF!="Muy Baja",'Mapa final'!#REF!="Catastrófico"),CONCATENATE("R",'Mapa final'!#REF!),"")</f>
        <v>#ERROR!</v>
      </c>
      <c r="AK42" s="128"/>
      <c r="AL42" s="153" t="str">
        <f>IF(AND('Mapa final'!#REF!="Muy Baja",'Mapa final'!#REF!="Catastrófico"),CONCATENATE("R",'Mapa final'!#REF!),"")</f>
        <v>#ERROR!</v>
      </c>
      <c r="AM42" s="136"/>
      <c r="AN42" s="129"/>
      <c r="AO42" s="129"/>
      <c r="AP42" s="129"/>
      <c r="AQ42" s="129"/>
      <c r="AR42" s="129"/>
      <c r="AS42" s="129"/>
      <c r="AT42" s="129"/>
    </row>
    <row r="43" ht="15.75" customHeight="1">
      <c r="B43" s="130"/>
      <c r="D43" s="8"/>
      <c r="E43" s="7"/>
      <c r="I43" s="8"/>
      <c r="J43" s="146"/>
      <c r="K43" s="134"/>
      <c r="L43" s="132"/>
      <c r="M43" s="134"/>
      <c r="N43" s="132"/>
      <c r="O43" s="147"/>
      <c r="P43" s="146"/>
      <c r="Q43" s="134"/>
      <c r="R43" s="132"/>
      <c r="S43" s="134"/>
      <c r="T43" s="132"/>
      <c r="U43" s="147"/>
      <c r="V43" s="146"/>
      <c r="W43" s="134"/>
      <c r="X43" s="132"/>
      <c r="Y43" s="134"/>
      <c r="Z43" s="132"/>
      <c r="AA43" s="147"/>
      <c r="AB43" s="146"/>
      <c r="AC43" s="134"/>
      <c r="AD43" s="132"/>
      <c r="AE43" s="134"/>
      <c r="AF43" s="132"/>
      <c r="AG43" s="147"/>
      <c r="AH43" s="146"/>
      <c r="AI43" s="134"/>
      <c r="AJ43" s="132"/>
      <c r="AK43" s="134"/>
      <c r="AL43" s="132"/>
      <c r="AM43" s="147"/>
      <c r="AN43" s="129"/>
      <c r="AO43" s="129"/>
      <c r="AP43" s="129"/>
      <c r="AQ43" s="129"/>
      <c r="AR43" s="129"/>
      <c r="AS43" s="129"/>
      <c r="AT43" s="129"/>
    </row>
    <row r="44" ht="15.75" customHeight="1">
      <c r="B44" s="130"/>
      <c r="D44" s="8"/>
      <c r="E44" s="7"/>
      <c r="I44" s="8"/>
      <c r="J44" s="168" t="str">
        <f>IF(AND('Mapa final'!#REF!="Muy Baja",'Mapa final'!#REF!="Leve"),CONCATENATE("R",'Mapa final'!#REF!),"")</f>
        <v>#ERROR!</v>
      </c>
      <c r="K44" s="128"/>
      <c r="L44" s="169" t="str">
        <f>IF(AND('Mapa final'!$H$46="Muy Baja",'Mapa final'!$L$46="Leve"),CONCATENATE("R",'Mapa final'!$A$46),"")</f>
        <v/>
      </c>
      <c r="M44" s="128"/>
      <c r="N44" s="169" t="str">
        <f>IF(AND('Mapa final'!$H$52="Muy Baja",'Mapa final'!$L$52="Leve"),CONCATENATE("R",'Mapa final'!$A$52),"")</f>
        <v/>
      </c>
      <c r="O44" s="136"/>
      <c r="P44" s="168" t="str">
        <f>IF(AND('Mapa final'!#REF!="Muy Baja",'Mapa final'!#REF!="Menor"),CONCATENATE("R",'Mapa final'!#REF!),"")</f>
        <v>#ERROR!</v>
      </c>
      <c r="Q44" s="128"/>
      <c r="R44" s="169" t="str">
        <f>IF(AND('Mapa final'!$H$46="Muy Baja",'Mapa final'!$L$46="Menor"),CONCATENATE("R",'Mapa final'!$A$46),"")</f>
        <v/>
      </c>
      <c r="S44" s="128"/>
      <c r="T44" s="169" t="str">
        <f>IF(AND('Mapa final'!$H$52="Muy Baja",'Mapa final'!$L$52="Menor"),CONCATENATE("R",'Mapa final'!$A$52),"")</f>
        <v/>
      </c>
      <c r="U44" s="136"/>
      <c r="V44" s="162" t="str">
        <f>IF(AND('Mapa final'!#REF!="Muy Baja",'Mapa final'!#REF!="Moderado"),CONCATENATE("R",'Mapa final'!#REF!),"")</f>
        <v>#ERROR!</v>
      </c>
      <c r="W44" s="128"/>
      <c r="X44" s="163" t="str">
        <f>IF(AND('Mapa final'!$H$46="Muy Baja",'Mapa final'!$L$46="Moderado"),CONCATENATE("R",'Mapa final'!$A$46),"")</f>
        <v/>
      </c>
      <c r="Y44" s="128"/>
      <c r="Z44" s="163" t="str">
        <f>IF(AND('Mapa final'!$H$52="Muy Baja",'Mapa final'!$L$52="Moderado"),CONCATENATE("R",'Mapa final'!$A$52),"")</f>
        <v/>
      </c>
      <c r="AA44" s="136"/>
      <c r="AB44" s="150" t="str">
        <f>IF(AND('Mapa final'!#REF!="Muy Baja",'Mapa final'!#REF!="Mayor"),CONCATENATE("R",'Mapa final'!#REF!),"")</f>
        <v>#ERROR!</v>
      </c>
      <c r="AC44" s="128"/>
      <c r="AD44" s="151" t="str">
        <f>IF(AND('Mapa final'!$H$46="Muy Baja",'Mapa final'!$L$46="Mayor"),CONCATENATE("R",'Mapa final'!$A$46),"")</f>
        <v/>
      </c>
      <c r="AE44" s="128"/>
      <c r="AF44" s="151" t="str">
        <f>IF(AND('Mapa final'!$H$52="Muy Baja",'Mapa final'!$L$52="Mayor"),CONCATENATE("R",'Mapa final'!$A$52),"")</f>
        <v/>
      </c>
      <c r="AG44" s="136"/>
      <c r="AH44" s="152" t="str">
        <f>IF(AND('Mapa final'!#REF!="Muy Baja",'Mapa final'!#REF!="Catastrófico"),CONCATENATE("R",'Mapa final'!#REF!),"")</f>
        <v>#ERROR!</v>
      </c>
      <c r="AI44" s="128"/>
      <c r="AJ44" s="153" t="str">
        <f>IF(AND('Mapa final'!$H$46="Muy Baja",'Mapa final'!$L$46="Catastrófico"),CONCATENATE("R",'Mapa final'!$A$46),"")</f>
        <v/>
      </c>
      <c r="AK44" s="128"/>
      <c r="AL44" s="153" t="str">
        <f>IF(AND('Mapa final'!$H$52="Muy Baja",'Mapa final'!$L$52="Catastrófico"),CONCATENATE("R",'Mapa final'!$A$52),"")</f>
        <v/>
      </c>
      <c r="AM44" s="136"/>
      <c r="AN44" s="129"/>
      <c r="AO44" s="129"/>
      <c r="AP44" s="129"/>
      <c r="AQ44" s="129"/>
      <c r="AR44" s="129"/>
      <c r="AS44" s="129"/>
      <c r="AT44" s="129"/>
    </row>
    <row r="45" ht="15.75" customHeight="1">
      <c r="B45" s="132"/>
      <c r="C45" s="133"/>
      <c r="D45" s="147"/>
      <c r="E45" s="15"/>
      <c r="F45" s="11"/>
      <c r="G45" s="11"/>
      <c r="H45" s="11"/>
      <c r="I45" s="12"/>
      <c r="J45" s="15"/>
      <c r="K45" s="154"/>
      <c r="L45" s="155"/>
      <c r="M45" s="154"/>
      <c r="N45" s="155"/>
      <c r="O45" s="12"/>
      <c r="P45" s="15"/>
      <c r="Q45" s="154"/>
      <c r="R45" s="155"/>
      <c r="S45" s="154"/>
      <c r="T45" s="155"/>
      <c r="U45" s="12"/>
      <c r="V45" s="15"/>
      <c r="W45" s="154"/>
      <c r="X45" s="155"/>
      <c r="Y45" s="154"/>
      <c r="Z45" s="155"/>
      <c r="AA45" s="12"/>
      <c r="AB45" s="15"/>
      <c r="AC45" s="154"/>
      <c r="AD45" s="155"/>
      <c r="AE45" s="154"/>
      <c r="AF45" s="155"/>
      <c r="AG45" s="12"/>
      <c r="AH45" s="15"/>
      <c r="AI45" s="154"/>
      <c r="AJ45" s="155"/>
      <c r="AK45" s="154"/>
      <c r="AL45" s="155"/>
      <c r="AM45" s="12"/>
      <c r="AN45" s="129"/>
      <c r="AO45" s="129"/>
      <c r="AP45" s="129"/>
      <c r="AQ45" s="129"/>
      <c r="AR45" s="129"/>
      <c r="AS45" s="129"/>
      <c r="AT45" s="129"/>
    </row>
    <row r="46" ht="15.75" customHeight="1">
      <c r="B46" s="129"/>
      <c r="C46" s="129"/>
      <c r="D46" s="129"/>
      <c r="E46" s="129"/>
      <c r="F46" s="129"/>
      <c r="G46" s="129"/>
      <c r="H46" s="129"/>
      <c r="I46" s="129"/>
      <c r="J46" s="137" t="s">
        <v>141</v>
      </c>
      <c r="K46" s="2"/>
      <c r="L46" s="2"/>
      <c r="M46" s="2"/>
      <c r="N46" s="2"/>
      <c r="O46" s="3"/>
      <c r="P46" s="137" t="s">
        <v>142</v>
      </c>
      <c r="Q46" s="2"/>
      <c r="R46" s="2"/>
      <c r="S46" s="2"/>
      <c r="T46" s="2"/>
      <c r="U46" s="3"/>
      <c r="V46" s="137" t="s">
        <v>143</v>
      </c>
      <c r="W46" s="2"/>
      <c r="X46" s="2"/>
      <c r="Y46" s="2"/>
      <c r="Z46" s="2"/>
      <c r="AA46" s="3"/>
      <c r="AB46" s="137" t="s">
        <v>144</v>
      </c>
      <c r="AC46" s="2"/>
      <c r="AD46" s="2"/>
      <c r="AE46" s="2"/>
      <c r="AF46" s="2"/>
      <c r="AG46" s="3"/>
      <c r="AH46" s="137" t="s">
        <v>145</v>
      </c>
      <c r="AI46" s="2"/>
      <c r="AJ46" s="2"/>
      <c r="AK46" s="2"/>
      <c r="AL46" s="2"/>
      <c r="AM46" s="3"/>
      <c r="AN46" s="129"/>
      <c r="AO46" s="129"/>
      <c r="AP46" s="129"/>
      <c r="AQ46" s="129"/>
      <c r="AR46" s="129"/>
      <c r="AS46" s="129"/>
      <c r="AT46" s="129"/>
    </row>
    <row r="47" ht="15.75" customHeight="1">
      <c r="B47" s="129"/>
      <c r="C47" s="129"/>
      <c r="D47" s="129"/>
      <c r="E47" s="129"/>
      <c r="F47" s="129"/>
      <c r="G47" s="129"/>
      <c r="H47" s="129"/>
      <c r="I47" s="129"/>
      <c r="J47" s="7"/>
      <c r="O47" s="8"/>
      <c r="P47" s="7"/>
      <c r="U47" s="8"/>
      <c r="V47" s="7"/>
      <c r="AA47" s="8"/>
      <c r="AB47" s="7"/>
      <c r="AG47" s="8"/>
      <c r="AH47" s="7"/>
      <c r="AM47" s="8"/>
      <c r="AN47" s="129"/>
      <c r="AO47" s="129"/>
      <c r="AP47" s="129"/>
      <c r="AQ47" s="129"/>
      <c r="AR47" s="129"/>
      <c r="AS47" s="129"/>
      <c r="AT47" s="129"/>
    </row>
    <row r="48" ht="15.75" customHeight="1">
      <c r="B48" s="129"/>
      <c r="C48" s="129"/>
      <c r="D48" s="129"/>
      <c r="E48" s="129"/>
      <c r="F48" s="129"/>
      <c r="G48" s="129"/>
      <c r="H48" s="129"/>
      <c r="I48" s="129"/>
      <c r="J48" s="7"/>
      <c r="O48" s="8"/>
      <c r="P48" s="7"/>
      <c r="U48" s="8"/>
      <c r="V48" s="7"/>
      <c r="AA48" s="8"/>
      <c r="AB48" s="7"/>
      <c r="AG48" s="8"/>
      <c r="AH48" s="7"/>
      <c r="AM48" s="8"/>
      <c r="AN48" s="129"/>
      <c r="AO48" s="129"/>
      <c r="AP48" s="129"/>
      <c r="AQ48" s="129"/>
      <c r="AR48" s="129"/>
      <c r="AS48" s="129"/>
      <c r="AT48" s="129"/>
    </row>
    <row r="49" ht="15.75" customHeight="1">
      <c r="B49" s="129"/>
      <c r="C49" s="129"/>
      <c r="D49" s="129"/>
      <c r="E49" s="129"/>
      <c r="F49" s="129"/>
      <c r="G49" s="129"/>
      <c r="H49" s="129"/>
      <c r="I49" s="129"/>
      <c r="J49" s="7"/>
      <c r="O49" s="8"/>
      <c r="P49" s="7"/>
      <c r="U49" s="8"/>
      <c r="V49" s="7"/>
      <c r="AA49" s="8"/>
      <c r="AB49" s="7"/>
      <c r="AG49" s="8"/>
      <c r="AH49" s="7"/>
      <c r="AM49" s="8"/>
    </row>
    <row r="50" ht="15.75" customHeight="1">
      <c r="B50" s="129"/>
      <c r="C50" s="129"/>
      <c r="D50" s="129"/>
      <c r="E50" s="129"/>
      <c r="F50" s="129"/>
      <c r="G50" s="129"/>
      <c r="H50" s="129"/>
      <c r="I50" s="129"/>
      <c r="J50" s="7"/>
      <c r="O50" s="8"/>
      <c r="P50" s="7"/>
      <c r="U50" s="8"/>
      <c r="V50" s="7"/>
      <c r="AA50" s="8"/>
      <c r="AB50" s="7"/>
      <c r="AG50" s="8"/>
      <c r="AH50" s="7"/>
      <c r="AM50" s="8"/>
    </row>
    <row r="51" ht="15.75" customHeight="1">
      <c r="B51" s="129"/>
      <c r="C51" s="129"/>
      <c r="D51" s="129"/>
      <c r="E51" s="129"/>
      <c r="F51" s="129"/>
      <c r="G51" s="129"/>
      <c r="H51" s="129"/>
      <c r="I51" s="129"/>
      <c r="J51" s="15"/>
      <c r="K51" s="11"/>
      <c r="L51" s="11"/>
      <c r="M51" s="11"/>
      <c r="N51" s="11"/>
      <c r="O51" s="12"/>
      <c r="P51" s="15"/>
      <c r="Q51" s="11"/>
      <c r="R51" s="11"/>
      <c r="S51" s="11"/>
      <c r="T51" s="11"/>
      <c r="U51" s="12"/>
      <c r="V51" s="15"/>
      <c r="W51" s="11"/>
      <c r="X51" s="11"/>
      <c r="Y51" s="11"/>
      <c r="Z51" s="11"/>
      <c r="AA51" s="12"/>
      <c r="AB51" s="15"/>
      <c r="AC51" s="11"/>
      <c r="AD51" s="11"/>
      <c r="AE51" s="11"/>
      <c r="AF51" s="11"/>
      <c r="AG51" s="12"/>
      <c r="AH51" s="15"/>
      <c r="AI51" s="11"/>
      <c r="AJ51" s="11"/>
      <c r="AK51" s="11"/>
      <c r="AL51" s="11"/>
      <c r="AM51" s="12"/>
    </row>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N8:O9"/>
    <mergeCell ref="P8:Q9"/>
    <mergeCell ref="R8:S9"/>
    <mergeCell ref="T8:U9"/>
    <mergeCell ref="V8:W9"/>
    <mergeCell ref="X8:Y9"/>
    <mergeCell ref="Z8:AA9"/>
    <mergeCell ref="AB8:AC9"/>
    <mergeCell ref="AD8:AE9"/>
    <mergeCell ref="AF8:AG9"/>
    <mergeCell ref="AH8:AI9"/>
    <mergeCell ref="AJ8:AK9"/>
    <mergeCell ref="L10:M11"/>
    <mergeCell ref="N10:O11"/>
    <mergeCell ref="P6:Q7"/>
    <mergeCell ref="R6:S7"/>
    <mergeCell ref="P10:Q11"/>
    <mergeCell ref="R10:S11"/>
    <mergeCell ref="T10:U11"/>
    <mergeCell ref="V10:W11"/>
    <mergeCell ref="X10:Y11"/>
    <mergeCell ref="J8:K9"/>
    <mergeCell ref="L8:M9"/>
    <mergeCell ref="J12:K13"/>
    <mergeCell ref="L12:M13"/>
    <mergeCell ref="N12:O13"/>
    <mergeCell ref="P12:Q13"/>
    <mergeCell ref="R12:S13"/>
    <mergeCell ref="J6:K7"/>
    <mergeCell ref="J10:K1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L16:M17"/>
    <mergeCell ref="N16:O17"/>
    <mergeCell ref="P16:Q17"/>
    <mergeCell ref="R16:S17"/>
    <mergeCell ref="T18:U19"/>
    <mergeCell ref="V18:W19"/>
    <mergeCell ref="AB36:AC37"/>
    <mergeCell ref="AD36:AE37"/>
    <mergeCell ref="AF36:AG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AJ18:AK19"/>
    <mergeCell ref="AL18:AM19"/>
    <mergeCell ref="L20:M21"/>
    <mergeCell ref="N20:O21"/>
    <mergeCell ref="AJ16:AK17"/>
    <mergeCell ref="AJ20:AK21"/>
    <mergeCell ref="AO30:AT37"/>
    <mergeCell ref="AJ36:AK37"/>
    <mergeCell ref="AL36:AM37"/>
    <mergeCell ref="AJ6:AK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N36:O37"/>
    <mergeCell ref="P36:Q37"/>
    <mergeCell ref="R36:S37"/>
    <mergeCell ref="T36:U37"/>
    <mergeCell ref="V36:W37"/>
    <mergeCell ref="X36:Y37"/>
    <mergeCell ref="Z36:AA37"/>
    <mergeCell ref="E30:I37"/>
    <mergeCell ref="J30:K31"/>
    <mergeCell ref="J32:K33"/>
    <mergeCell ref="J34:K35"/>
    <mergeCell ref="J36:K37"/>
    <mergeCell ref="L38:M39"/>
    <mergeCell ref="N38:O39"/>
    <mergeCell ref="P38:Q39"/>
    <mergeCell ref="R38:S39"/>
    <mergeCell ref="T38:U39"/>
    <mergeCell ref="V38:W39"/>
    <mergeCell ref="X38:Y39"/>
    <mergeCell ref="Z38:AA39"/>
    <mergeCell ref="AB38:AC39"/>
    <mergeCell ref="AD38:AE39"/>
    <mergeCell ref="AF38:AG39"/>
    <mergeCell ref="AH38:AI39"/>
    <mergeCell ref="AJ38:AK39"/>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L42:M43"/>
    <mergeCell ref="N42:O43"/>
    <mergeCell ref="P42:Q43"/>
    <mergeCell ref="R42:S43"/>
    <mergeCell ref="T42:U43"/>
    <mergeCell ref="V42:W43"/>
    <mergeCell ref="X42:Y43"/>
    <mergeCell ref="Z42:AA43"/>
    <mergeCell ref="AB42:AC43"/>
    <mergeCell ref="AD42:AE43"/>
    <mergeCell ref="AF42:AG43"/>
    <mergeCell ref="AH42:AI43"/>
    <mergeCell ref="E38:I45"/>
    <mergeCell ref="J38:K39"/>
    <mergeCell ref="J40:K41"/>
    <mergeCell ref="J42:K43"/>
    <mergeCell ref="J44:K45"/>
    <mergeCell ref="AJ44:AK45"/>
    <mergeCell ref="AL44:AM45"/>
    <mergeCell ref="B2:I4"/>
    <mergeCell ref="J2:AM4"/>
    <mergeCell ref="B6:D45"/>
    <mergeCell ref="E6:I13"/>
    <mergeCell ref="L6:M7"/>
    <mergeCell ref="N6:O7"/>
    <mergeCell ref="AL8:AM9"/>
    <mergeCell ref="AJ42:AK43"/>
    <mergeCell ref="AL42:AM43"/>
    <mergeCell ref="L44:M45"/>
    <mergeCell ref="N44:O45"/>
    <mergeCell ref="J46:O51"/>
    <mergeCell ref="P44:Q45"/>
    <mergeCell ref="R44:S45"/>
    <mergeCell ref="P46:U51"/>
    <mergeCell ref="T44:U45"/>
    <mergeCell ref="V44:W45"/>
    <mergeCell ref="X44:Y45"/>
    <mergeCell ref="Z44:AA45"/>
    <mergeCell ref="V46:AA51"/>
    <mergeCell ref="AB44:AC45"/>
    <mergeCell ref="AD44:AE45"/>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L28:M29"/>
    <mergeCell ref="N28:O29"/>
    <mergeCell ref="P28:Q29"/>
    <mergeCell ref="R28:S29"/>
    <mergeCell ref="T28:U29"/>
    <mergeCell ref="V28:W29"/>
    <mergeCell ref="X28:Y29"/>
    <mergeCell ref="Z28:AA29"/>
    <mergeCell ref="AB28:AC29"/>
    <mergeCell ref="AD28:AE29"/>
    <mergeCell ref="E22:I29"/>
    <mergeCell ref="J22:K23"/>
    <mergeCell ref="J24:K25"/>
    <mergeCell ref="J26:K27"/>
    <mergeCell ref="J28:K29"/>
    <mergeCell ref="AF28:AG29"/>
    <mergeCell ref="AH28:AI29"/>
    <mergeCell ref="AJ28:AK29"/>
    <mergeCell ref="AL28:AM29"/>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L34:M35"/>
    <mergeCell ref="N34:O35"/>
    <mergeCell ref="P34:Q35"/>
    <mergeCell ref="R34:S35"/>
    <mergeCell ref="T34:U35"/>
    <mergeCell ref="V34:W35"/>
    <mergeCell ref="X34:Y35"/>
    <mergeCell ref="Z34:AA35"/>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38"/>
    <col customWidth="1" min="2" max="18" width="5.0"/>
    <col customWidth="1" min="19" max="19" width="7.38"/>
    <col customWidth="1" min="20" max="23" width="5.0"/>
    <col customWidth="1" min="24" max="24" width="7.5"/>
    <col customWidth="1" min="25" max="26" width="5.0"/>
    <col customWidth="1" min="27" max="27" width="9.38"/>
    <col customWidth="1" min="28" max="28" width="5.0"/>
    <col customWidth="1" min="29" max="29" width="6.5"/>
    <col customWidth="1" min="30" max="33" width="5.0"/>
    <col customWidth="1" min="34" max="34" width="7.5"/>
    <col customWidth="1" min="35" max="39" width="5.0"/>
    <col customWidth="1" min="40" max="40" width="9.38"/>
    <col customWidth="1" min="41" max="46" width="5.0"/>
  </cols>
  <sheetData>
    <row r="2" ht="18.0" customHeight="1">
      <c r="B2" s="170" t="s">
        <v>146</v>
      </c>
      <c r="J2" s="126" t="s">
        <v>23</v>
      </c>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8"/>
      <c r="AN2" s="129"/>
      <c r="AO2" s="129"/>
      <c r="AP2" s="129"/>
      <c r="AQ2" s="129"/>
      <c r="AR2" s="129"/>
      <c r="AS2" s="129"/>
      <c r="AT2" s="129"/>
    </row>
    <row r="3" ht="18.75" customHeight="1">
      <c r="J3" s="130"/>
      <c r="AM3" s="131"/>
      <c r="AN3" s="129"/>
      <c r="AO3" s="129"/>
      <c r="AP3" s="129"/>
      <c r="AQ3" s="129"/>
      <c r="AR3" s="129"/>
      <c r="AS3" s="129"/>
      <c r="AT3" s="129"/>
    </row>
    <row r="4" ht="15.0" customHeight="1">
      <c r="J4" s="132"/>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4"/>
      <c r="AN4" s="129"/>
      <c r="AO4" s="129"/>
      <c r="AP4" s="129"/>
      <c r="AQ4" s="129"/>
      <c r="AR4" s="129"/>
      <c r="AS4" s="129"/>
      <c r="AT4" s="129"/>
    </row>
    <row r="5">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129"/>
      <c r="AM5" s="129"/>
      <c r="AN5" s="129"/>
      <c r="AO5" s="129"/>
      <c r="AP5" s="129"/>
      <c r="AQ5" s="129"/>
      <c r="AR5" s="129"/>
      <c r="AS5" s="129"/>
      <c r="AT5" s="129"/>
    </row>
    <row r="6" ht="15.0" customHeight="1">
      <c r="B6" s="135" t="s">
        <v>131</v>
      </c>
      <c r="C6" s="127"/>
      <c r="D6" s="136"/>
      <c r="E6" s="171" t="s">
        <v>132</v>
      </c>
      <c r="F6" s="2"/>
      <c r="G6" s="2"/>
      <c r="H6" s="2"/>
      <c r="I6" s="3"/>
      <c r="J6" s="172" t="str">
        <f>IF(AND('Mapa final'!$Y$16="Muy Alta",'Mapa final'!$AA$16="Leve"),CONCATENATE("R1C",'Mapa final'!$O$16),"")</f>
        <v/>
      </c>
      <c r="K6" s="173" t="str">
        <f>IF(AND('Mapa final'!$Y$17="Muy Alta",'Mapa final'!$AA$17="Leve"),CONCATENATE("R1C",'Mapa final'!$O$17),"")</f>
        <v/>
      </c>
      <c r="L6" s="173" t="str">
        <f>IF(AND('Mapa final'!$Y$18="Muy Alta",'Mapa final'!$AA$18="Leve"),CONCATENATE("R1C",'Mapa final'!$O$18),"")</f>
        <v/>
      </c>
      <c r="M6" s="173" t="str">
        <f>IF(AND('Mapa final'!#REF!="Muy Alta",'Mapa final'!#REF!="Leve"),CONCATENATE("R1C",'Mapa final'!#REF!),"")</f>
        <v>#ERROR!</v>
      </c>
      <c r="N6" s="173" t="str">
        <f>IF(AND('Mapa final'!#REF!="Muy Alta",'Mapa final'!#REF!="Leve"),CONCATENATE("R1C",'Mapa final'!#REF!),"")</f>
        <v>#ERROR!</v>
      </c>
      <c r="O6" s="174" t="str">
        <f>IF(AND('Mapa final'!#REF!="Muy Alta",'Mapa final'!#REF!="Leve"),CONCATENATE("R1C",'Mapa final'!#REF!),"")</f>
        <v>#ERROR!</v>
      </c>
      <c r="P6" s="172" t="str">
        <f>IF(AND('Mapa final'!$Y$16="Muy Alta",'Mapa final'!$AA$16="Menor"),CONCATENATE("R1C",'Mapa final'!$O$16),"")</f>
        <v/>
      </c>
      <c r="Q6" s="173" t="str">
        <f>IF(AND('Mapa final'!$Y$17="Muy Alta",'Mapa final'!$AA$17="Menor"),CONCATENATE("R1C",'Mapa final'!$O$17),"")</f>
        <v/>
      </c>
      <c r="R6" s="173" t="str">
        <f>IF(AND('Mapa final'!$Y$18="Muy Alta",'Mapa final'!$AA$18="Menor"),CONCATENATE("R1C",'Mapa final'!$O$18),"")</f>
        <v/>
      </c>
      <c r="S6" s="173" t="str">
        <f>IF(AND('Mapa final'!#REF!="Muy Alta",'Mapa final'!#REF!="Menor"),CONCATENATE("R1C",'Mapa final'!#REF!),"")</f>
        <v>#ERROR!</v>
      </c>
      <c r="T6" s="173" t="str">
        <f>IF(AND('Mapa final'!#REF!="Muy Alta",'Mapa final'!#REF!="Menor"),CONCATENATE("R1C",'Mapa final'!#REF!),"")</f>
        <v>#ERROR!</v>
      </c>
      <c r="U6" s="174" t="str">
        <f>IF(AND('Mapa final'!#REF!="Muy Alta",'Mapa final'!#REF!="Menor"),CONCATENATE("R1C",'Mapa final'!#REF!),"")</f>
        <v>#ERROR!</v>
      </c>
      <c r="V6" s="172" t="str">
        <f>IF(AND('Mapa final'!$Y$16="Muy Alta",'Mapa final'!$AA$16="Moderado"),CONCATENATE("R1C",'Mapa final'!$O$16),"")</f>
        <v/>
      </c>
      <c r="W6" s="173" t="str">
        <f>IF(AND('Mapa final'!$Y$17="Muy Alta",'Mapa final'!$AA$17="Moderado"),CONCATENATE("R1C",'Mapa final'!$O$17),"")</f>
        <v/>
      </c>
      <c r="X6" s="173" t="str">
        <f>IF(AND('Mapa final'!$Y$18="Muy Alta",'Mapa final'!$AA$18="Moderado"),CONCATENATE("R1C",'Mapa final'!$O$18),"")</f>
        <v/>
      </c>
      <c r="Y6" s="173" t="str">
        <f>IF(AND('Mapa final'!#REF!="Muy Alta",'Mapa final'!#REF!="Moderado"),CONCATENATE("R1C",'Mapa final'!#REF!),"")</f>
        <v>#ERROR!</v>
      </c>
      <c r="Z6" s="173" t="str">
        <f>IF(AND('Mapa final'!#REF!="Muy Alta",'Mapa final'!#REF!="Moderado"),CONCATENATE("R1C",'Mapa final'!#REF!),"")</f>
        <v>#ERROR!</v>
      </c>
      <c r="AA6" s="174" t="str">
        <f>IF(AND('Mapa final'!#REF!="Muy Alta",'Mapa final'!#REF!="Moderado"),CONCATENATE("R1C",'Mapa final'!#REF!),"")</f>
        <v>#ERROR!</v>
      </c>
      <c r="AB6" s="172" t="str">
        <f>IF(AND('Mapa final'!$Y$16="Muy Alta",'Mapa final'!$AA$16="Mayor"),CONCATENATE("R1C",'Mapa final'!$O$16),"")</f>
        <v/>
      </c>
      <c r="AC6" s="173" t="str">
        <f>IF(AND('Mapa final'!$Y$17="Muy Alta",'Mapa final'!$AA$17="Mayor"),CONCATENATE("R1C",'Mapa final'!$O$17),"")</f>
        <v/>
      </c>
      <c r="AD6" s="173" t="str">
        <f>IF(AND('Mapa final'!$Y$18="Muy Alta",'Mapa final'!$AA$18="Mayor"),CONCATENATE("R1C",'Mapa final'!$O$18),"")</f>
        <v/>
      </c>
      <c r="AE6" s="173" t="str">
        <f>IF(AND('Mapa final'!#REF!="Muy Alta",'Mapa final'!#REF!="Mayor"),CONCATENATE("R1C",'Mapa final'!#REF!),"")</f>
        <v>#ERROR!</v>
      </c>
      <c r="AF6" s="173" t="str">
        <f>IF(AND('Mapa final'!#REF!="Muy Alta",'Mapa final'!#REF!="Mayor"),CONCATENATE("R1C",'Mapa final'!#REF!),"")</f>
        <v>#ERROR!</v>
      </c>
      <c r="AG6" s="174" t="str">
        <f>IF(AND('Mapa final'!#REF!="Muy Alta",'Mapa final'!#REF!="Mayor"),CONCATENATE("R1C",'Mapa final'!#REF!),"")</f>
        <v>#ERROR!</v>
      </c>
      <c r="AH6" s="175" t="str">
        <f>IF(AND('Mapa final'!$Y$16="Muy Alta",'Mapa final'!$AA$16="Catastrófico"),CONCATENATE("R1C",'Mapa final'!$O$16),"")</f>
        <v/>
      </c>
      <c r="AI6" s="176" t="str">
        <f>IF(AND('Mapa final'!$Y$17="Muy Alta",'Mapa final'!$AA$17="Catastrófico"),CONCATENATE("R1C",'Mapa final'!$O$17),"")</f>
        <v/>
      </c>
      <c r="AJ6" s="176" t="str">
        <f>IF(AND('Mapa final'!$Y$18="Muy Alta",'Mapa final'!$AA$18="Catastrófico"),CONCATENATE("R1C",'Mapa final'!$O$18),"")</f>
        <v/>
      </c>
      <c r="AK6" s="176" t="str">
        <f>IF(AND('Mapa final'!#REF!="Muy Alta",'Mapa final'!#REF!="Catastrófico"),CONCATENATE("R1C",'Mapa final'!#REF!),"")</f>
        <v>#ERROR!</v>
      </c>
      <c r="AL6" s="176" t="str">
        <f>IF(AND('Mapa final'!#REF!="Muy Alta",'Mapa final'!#REF!="Catastrófico"),CONCATENATE("R1C",'Mapa final'!#REF!),"")</f>
        <v>#ERROR!</v>
      </c>
      <c r="AM6" s="177" t="str">
        <f>IF(AND('Mapa final'!#REF!="Muy Alta",'Mapa final'!#REF!="Catastrófico"),CONCATENATE("R1C",'Mapa final'!#REF!),"")</f>
        <v>#ERROR!</v>
      </c>
      <c r="AN6" s="129"/>
      <c r="AO6" s="178" t="s">
        <v>133</v>
      </c>
      <c r="AP6" s="144"/>
      <c r="AQ6" s="144"/>
      <c r="AR6" s="144"/>
      <c r="AS6" s="144"/>
      <c r="AT6" s="145"/>
    </row>
    <row r="7" ht="15.0" customHeight="1">
      <c r="B7" s="130"/>
      <c r="D7" s="8"/>
      <c r="E7" s="7"/>
      <c r="I7" s="8"/>
      <c r="J7" s="179" t="str">
        <f>IF(AND('Mapa final'!$Y$21="Muy Alta",'Mapa final'!$AA$21="Leve"),CONCATENATE("R2C",'Mapa final'!$O$21),"")</f>
        <v/>
      </c>
      <c r="K7" s="180" t="str">
        <f>IF(AND('Mapa final'!#REF!="Muy Alta",'Mapa final'!#REF!="Leve"),CONCATENATE("R2C",'Mapa final'!#REF!),"")</f>
        <v>#ERROR!</v>
      </c>
      <c r="L7" s="180" t="str">
        <f>IF(AND('Mapa final'!#REF!="Muy Alta",'Mapa final'!#REF!="Leve"),CONCATENATE("R2C",'Mapa final'!#REF!),"")</f>
        <v>#ERROR!</v>
      </c>
      <c r="M7" s="180" t="str">
        <f>IF(AND('Mapa final'!#REF!="Muy Alta",'Mapa final'!#REF!="Leve"),CONCATENATE("R2C",'Mapa final'!#REF!),"")</f>
        <v>#ERROR!</v>
      </c>
      <c r="N7" s="180" t="str">
        <f>IF(AND('Mapa final'!$Y$22="Muy Alta",'Mapa final'!$AA$22="Leve"),CONCATENATE("R2C",'Mapa final'!$O$22),"")</f>
        <v/>
      </c>
      <c r="O7" s="181" t="str">
        <f>IF(AND('Mapa final'!$Y$23="Muy Alta",'Mapa final'!$AA$23="Leve"),CONCATENATE("R2C",'Mapa final'!$O$23),"")</f>
        <v/>
      </c>
      <c r="P7" s="179" t="str">
        <f>IF(AND('Mapa final'!$Y$21="Muy Alta",'Mapa final'!$AA$21="Menor"),CONCATENATE("R2C",'Mapa final'!$O$21),"")</f>
        <v/>
      </c>
      <c r="Q7" s="180" t="str">
        <f>IF(AND('Mapa final'!#REF!="Muy Alta",'Mapa final'!#REF!="Menor"),CONCATENATE("R2C",'Mapa final'!#REF!),"")</f>
        <v>#ERROR!</v>
      </c>
      <c r="R7" s="180" t="str">
        <f>IF(AND('Mapa final'!#REF!="Muy Alta",'Mapa final'!#REF!="Menor"),CONCATENATE("R2C",'Mapa final'!#REF!),"")</f>
        <v>#ERROR!</v>
      </c>
      <c r="S7" s="180" t="str">
        <f>IF(AND('Mapa final'!#REF!="Muy Alta",'Mapa final'!#REF!="Menor"),CONCATENATE("R2C",'Mapa final'!#REF!),"")</f>
        <v>#ERROR!</v>
      </c>
      <c r="T7" s="180" t="str">
        <f>IF(AND('Mapa final'!$Y$22="Muy Alta",'Mapa final'!$AA$22="Menor"),CONCATENATE("R2C",'Mapa final'!$O$22),"")</f>
        <v/>
      </c>
      <c r="U7" s="181" t="str">
        <f>IF(AND('Mapa final'!$Y$23="Muy Alta",'Mapa final'!$AA$23="Menor"),CONCATENATE("R2C",'Mapa final'!$O$23),"")</f>
        <v/>
      </c>
      <c r="V7" s="179" t="str">
        <f>IF(AND('Mapa final'!$Y$21="Muy Alta",'Mapa final'!$AA$21="Moderado"),CONCATENATE("R2C",'Mapa final'!$O$21),"")</f>
        <v/>
      </c>
      <c r="W7" s="180" t="str">
        <f>IF(AND('Mapa final'!#REF!="Muy Alta",'Mapa final'!#REF!="Moderado"),CONCATENATE("R2C",'Mapa final'!#REF!),"")</f>
        <v>#ERROR!</v>
      </c>
      <c r="X7" s="180" t="str">
        <f>IF(AND('Mapa final'!#REF!="Muy Alta",'Mapa final'!#REF!="Moderado"),CONCATENATE("R2C",'Mapa final'!#REF!),"")</f>
        <v>#ERROR!</v>
      </c>
      <c r="Y7" s="180" t="str">
        <f>IF(AND('Mapa final'!#REF!="Muy Alta",'Mapa final'!#REF!="Moderado"),CONCATENATE("R2C",'Mapa final'!#REF!),"")</f>
        <v>#ERROR!</v>
      </c>
      <c r="Z7" s="180" t="str">
        <f>IF(AND('Mapa final'!$Y$22="Muy Alta",'Mapa final'!$AA$22="Moderado"),CONCATENATE("R2C",'Mapa final'!$O$22),"")</f>
        <v/>
      </c>
      <c r="AA7" s="181" t="str">
        <f>IF(AND('Mapa final'!$Y$23="Muy Alta",'Mapa final'!$AA$23="Moderado"),CONCATENATE("R2C",'Mapa final'!$O$23),"")</f>
        <v/>
      </c>
      <c r="AB7" s="179" t="str">
        <f>IF(AND('Mapa final'!$Y$21="Muy Alta",'Mapa final'!$AA$21="Mayor"),CONCATENATE("R2C",'Mapa final'!$O$21),"")</f>
        <v/>
      </c>
      <c r="AC7" s="180" t="str">
        <f>IF(AND('Mapa final'!#REF!="Muy Alta",'Mapa final'!#REF!="Mayor"),CONCATENATE("R2C",'Mapa final'!#REF!),"")</f>
        <v>#ERROR!</v>
      </c>
      <c r="AD7" s="180" t="str">
        <f>IF(AND('Mapa final'!#REF!="Muy Alta",'Mapa final'!#REF!="Mayor"),CONCATENATE("R2C",'Mapa final'!#REF!),"")</f>
        <v>#ERROR!</v>
      </c>
      <c r="AE7" s="180" t="str">
        <f>IF(AND('Mapa final'!#REF!="Muy Alta",'Mapa final'!#REF!="Mayor"),CONCATENATE("R2C",'Mapa final'!#REF!),"")</f>
        <v>#ERROR!</v>
      </c>
      <c r="AF7" s="180" t="str">
        <f>IF(AND('Mapa final'!$Y$22="Muy Alta",'Mapa final'!$AA$22="Mayor"),CONCATENATE("R2C",'Mapa final'!$O$22),"")</f>
        <v/>
      </c>
      <c r="AG7" s="181" t="str">
        <f>IF(AND('Mapa final'!$Y$23="Muy Alta",'Mapa final'!$AA$23="Mayor"),CONCATENATE("R2C",'Mapa final'!$O$23),"")</f>
        <v/>
      </c>
      <c r="AH7" s="182" t="str">
        <f>IF(AND('Mapa final'!$Y$21="Muy Alta",'Mapa final'!$AA$21="Catastrófico"),CONCATENATE("R2C",'Mapa final'!$O$21),"")</f>
        <v/>
      </c>
      <c r="AI7" s="183" t="str">
        <f>IF(AND('Mapa final'!#REF!="Muy Alta",'Mapa final'!#REF!="Catastrófico"),CONCATENATE("R2C",'Mapa final'!#REF!),"")</f>
        <v>#ERROR!</v>
      </c>
      <c r="AJ7" s="183" t="str">
        <f>IF(AND('Mapa final'!#REF!="Muy Alta",'Mapa final'!#REF!="Catastrófico"),CONCATENATE("R2C",'Mapa final'!#REF!),"")</f>
        <v>#ERROR!</v>
      </c>
      <c r="AK7" s="183" t="str">
        <f>IF(AND('Mapa final'!#REF!="Muy Alta",'Mapa final'!#REF!="Catastrófico"),CONCATENATE("R2C",'Mapa final'!#REF!),"")</f>
        <v>#ERROR!</v>
      </c>
      <c r="AL7" s="183" t="str">
        <f>IF(AND('Mapa final'!$Y$22="Muy Alta",'Mapa final'!$AA$22="Catastrófico"),CONCATENATE("R2C",'Mapa final'!$O$22),"")</f>
        <v/>
      </c>
      <c r="AM7" s="184" t="str">
        <f>IF(AND('Mapa final'!$Y$23="Muy Alta",'Mapa final'!$AA$23="Catastrófico"),CONCATENATE("R2C",'Mapa final'!$O$23),"")</f>
        <v/>
      </c>
      <c r="AN7" s="129"/>
      <c r="AO7" s="148"/>
      <c r="AT7" s="149"/>
    </row>
    <row r="8" ht="15.0" customHeight="1">
      <c r="B8" s="130"/>
      <c r="D8" s="8"/>
      <c r="E8" s="7"/>
      <c r="I8" s="8"/>
      <c r="J8" s="179" t="str">
        <f>IF(AND('Mapa final'!$Y$26="Muy Alta",'Mapa final'!$AA$26="Leve"),CONCATENATE("R3C",'Mapa final'!$O$26),"")</f>
        <v/>
      </c>
      <c r="K8" s="180" t="str">
        <f>IF(AND('Mapa final'!$Y$27="Muy Alta",'Mapa final'!$AA$27="Leve"),CONCATENATE("R3C",'Mapa final'!$O$27),"")</f>
        <v/>
      </c>
      <c r="L8" s="180" t="str">
        <f>IF(AND('Mapa final'!$Y$28="Muy Alta",'Mapa final'!$AA$28="Leve"),CONCATENATE("R3C",'Mapa final'!$O$28),"")</f>
        <v/>
      </c>
      <c r="M8" s="180" t="str">
        <f>IF(AND('Mapa final'!#REF!="Muy Alta",'Mapa final'!#REF!="Leve"),CONCATENATE("R3C",'Mapa final'!#REF!),"")</f>
        <v>#ERROR!</v>
      </c>
      <c r="N8" s="180" t="str">
        <f>IF(AND('Mapa final'!#REF!="Muy Alta",'Mapa final'!#REF!="Leve"),CONCATENATE("R3C",'Mapa final'!#REF!),"")</f>
        <v>#ERROR!</v>
      </c>
      <c r="O8" s="181" t="str">
        <f>IF(AND('Mapa final'!#REF!="Muy Alta",'Mapa final'!#REF!="Leve"),CONCATENATE("R3C",'Mapa final'!#REF!),"")</f>
        <v>#ERROR!</v>
      </c>
      <c r="P8" s="179" t="str">
        <f>IF(AND('Mapa final'!$Y$26="Muy Alta",'Mapa final'!$AA$26="Menor"),CONCATENATE("R3C",'Mapa final'!$O$26),"")</f>
        <v/>
      </c>
      <c r="Q8" s="180" t="str">
        <f>IF(AND('Mapa final'!$Y$27="Muy Alta",'Mapa final'!$AA$27="Menor"),CONCATENATE("R3C",'Mapa final'!$O$27),"")</f>
        <v/>
      </c>
      <c r="R8" s="180" t="str">
        <f>IF(AND('Mapa final'!$Y$28="Muy Alta",'Mapa final'!$AA$28="Menor"),CONCATENATE("R3C",'Mapa final'!$O$28),"")</f>
        <v/>
      </c>
      <c r="S8" s="180" t="str">
        <f>IF(AND('Mapa final'!#REF!="Muy Alta",'Mapa final'!#REF!="Menor"),CONCATENATE("R3C",'Mapa final'!#REF!),"")</f>
        <v>#ERROR!</v>
      </c>
      <c r="T8" s="180" t="str">
        <f>IF(AND('Mapa final'!#REF!="Muy Alta",'Mapa final'!#REF!="Menor"),CONCATENATE("R3C",'Mapa final'!#REF!),"")</f>
        <v>#ERROR!</v>
      </c>
      <c r="U8" s="181" t="str">
        <f>IF(AND('Mapa final'!#REF!="Muy Alta",'Mapa final'!#REF!="Menor"),CONCATENATE("R3C",'Mapa final'!#REF!),"")</f>
        <v>#ERROR!</v>
      </c>
      <c r="V8" s="179" t="str">
        <f>IF(AND('Mapa final'!$Y$26="Muy Alta",'Mapa final'!$AA$26="Moderado"),CONCATENATE("R3C",'Mapa final'!$O$26),"")</f>
        <v/>
      </c>
      <c r="W8" s="180" t="str">
        <f>IF(AND('Mapa final'!$Y$27="Muy Alta",'Mapa final'!$AA$27="Moderado"),CONCATENATE("R3C",'Mapa final'!$O$27),"")</f>
        <v/>
      </c>
      <c r="X8" s="180" t="str">
        <f>IF(AND('Mapa final'!$Y$28="Muy Alta",'Mapa final'!$AA$28="Moderado"),CONCATENATE("R3C",'Mapa final'!$O$28),"")</f>
        <v/>
      </c>
      <c r="Y8" s="180" t="str">
        <f>IF(AND('Mapa final'!#REF!="Muy Alta",'Mapa final'!#REF!="Moderado"),CONCATENATE("R3C",'Mapa final'!#REF!),"")</f>
        <v>#ERROR!</v>
      </c>
      <c r="Z8" s="180" t="str">
        <f>IF(AND('Mapa final'!#REF!="Muy Alta",'Mapa final'!#REF!="Moderado"),CONCATENATE("R3C",'Mapa final'!#REF!),"")</f>
        <v>#ERROR!</v>
      </c>
      <c r="AA8" s="181" t="str">
        <f>IF(AND('Mapa final'!#REF!="Muy Alta",'Mapa final'!#REF!="Moderado"),CONCATENATE("R3C",'Mapa final'!#REF!),"")</f>
        <v>#ERROR!</v>
      </c>
      <c r="AB8" s="179" t="str">
        <f>IF(AND('Mapa final'!$Y$26="Muy Alta",'Mapa final'!$AA$26="Mayor"),CONCATENATE("R3C",'Mapa final'!$O$26),"")</f>
        <v/>
      </c>
      <c r="AC8" s="180" t="str">
        <f>IF(AND('Mapa final'!$Y$27="Muy Alta",'Mapa final'!$AA$27="Mayor"),CONCATENATE("R3C",'Mapa final'!$O$27),"")</f>
        <v/>
      </c>
      <c r="AD8" s="180" t="str">
        <f>IF(AND('Mapa final'!$Y$28="Muy Alta",'Mapa final'!$AA$28="Mayor"),CONCATENATE("R3C",'Mapa final'!$O$28),"")</f>
        <v/>
      </c>
      <c r="AE8" s="180" t="str">
        <f>IF(AND('Mapa final'!#REF!="Muy Alta",'Mapa final'!#REF!="Mayor"),CONCATENATE("R3C",'Mapa final'!#REF!),"")</f>
        <v>#ERROR!</v>
      </c>
      <c r="AF8" s="180" t="str">
        <f>IF(AND('Mapa final'!#REF!="Muy Alta",'Mapa final'!#REF!="Mayor"),CONCATENATE("R3C",'Mapa final'!#REF!),"")</f>
        <v>#ERROR!</v>
      </c>
      <c r="AG8" s="181" t="str">
        <f>IF(AND('Mapa final'!#REF!="Muy Alta",'Mapa final'!#REF!="Mayor"),CONCATENATE("R3C",'Mapa final'!#REF!),"")</f>
        <v>#ERROR!</v>
      </c>
      <c r="AH8" s="182" t="str">
        <f>IF(AND('Mapa final'!$Y$26="Muy Alta",'Mapa final'!$AA$26="Catastrófico"),CONCATENATE("R3C",'Mapa final'!$O$26),"")</f>
        <v/>
      </c>
      <c r="AI8" s="183" t="str">
        <f>IF(AND('Mapa final'!$Y$27="Muy Alta",'Mapa final'!$AA$27="Catastrófico"),CONCATENATE("R3C",'Mapa final'!$O$27),"")</f>
        <v/>
      </c>
      <c r="AJ8" s="183" t="str">
        <f>IF(AND('Mapa final'!$Y$28="Muy Alta",'Mapa final'!$AA$28="Catastrófico"),CONCATENATE("R3C",'Mapa final'!$O$28),"")</f>
        <v/>
      </c>
      <c r="AK8" s="183" t="str">
        <f>IF(AND('Mapa final'!#REF!="Muy Alta",'Mapa final'!#REF!="Catastrófico"),CONCATENATE("R3C",'Mapa final'!#REF!),"")</f>
        <v>#ERROR!</v>
      </c>
      <c r="AL8" s="183" t="str">
        <f>IF(AND('Mapa final'!#REF!="Muy Alta",'Mapa final'!#REF!="Catastrófico"),CONCATENATE("R3C",'Mapa final'!#REF!),"")</f>
        <v>#ERROR!</v>
      </c>
      <c r="AM8" s="184" t="str">
        <f>IF(AND('Mapa final'!#REF!="Muy Alta",'Mapa final'!#REF!="Catastrófico"),CONCATENATE("R3C",'Mapa final'!#REF!),"")</f>
        <v>#ERROR!</v>
      </c>
      <c r="AN8" s="129"/>
      <c r="AO8" s="148"/>
      <c r="AT8" s="149"/>
    </row>
    <row r="9" ht="15.0" customHeight="1">
      <c r="B9" s="130"/>
      <c r="D9" s="8"/>
      <c r="E9" s="7"/>
      <c r="I9" s="8"/>
      <c r="J9" s="179" t="str">
        <f>IF(AND('Mapa final'!$Y$31="Muy Alta",'Mapa final'!$AA$31="Leve"),CONCATENATE("R4C",'Mapa final'!$O$31),"")</f>
        <v/>
      </c>
      <c r="K9" s="180" t="str">
        <f>IF(AND('Mapa final'!$Y$32="Muy Alta",'Mapa final'!$AA$32="Leve"),CONCATENATE("R4C",'Mapa final'!$O$32),"")</f>
        <v/>
      </c>
      <c r="L9" s="180" t="str">
        <f>IF(AND('Mapa final'!#REF!="Muy Alta",'Mapa final'!#REF!="Leve"),CONCATENATE("R4C",'Mapa final'!#REF!),"")</f>
        <v>#ERROR!</v>
      </c>
      <c r="M9" s="180" t="str">
        <f>IF(AND('Mapa final'!$Y$33="Muy Alta",'Mapa final'!$AA$33="Leve"),CONCATENATE("R4C",'Mapa final'!$O$33),"")</f>
        <v/>
      </c>
      <c r="N9" s="180" t="str">
        <f>IF(AND('Mapa final'!#REF!="Muy Alta",'Mapa final'!#REF!="Leve"),CONCATENATE("R4C",'Mapa final'!#REF!),"")</f>
        <v>#ERROR!</v>
      </c>
      <c r="O9" s="181" t="str">
        <f>IF(AND('Mapa final'!#REF!="Muy Alta",'Mapa final'!#REF!="Leve"),CONCATENATE("R4C",'Mapa final'!#REF!),"")</f>
        <v>#ERROR!</v>
      </c>
      <c r="P9" s="179" t="str">
        <f>IF(AND('Mapa final'!$Y$31="Muy Alta",'Mapa final'!$AA$31="Menor"),CONCATENATE("R4C",'Mapa final'!$O$31),"")</f>
        <v/>
      </c>
      <c r="Q9" s="180" t="str">
        <f>IF(AND('Mapa final'!$Y$32="Muy Alta",'Mapa final'!$AA$32="Menor"),CONCATENATE("R4C",'Mapa final'!$O$32),"")</f>
        <v/>
      </c>
      <c r="R9" s="180" t="str">
        <f>IF(AND('Mapa final'!#REF!="Muy Alta",'Mapa final'!#REF!="Menor"),CONCATENATE("R4C",'Mapa final'!#REF!),"")</f>
        <v>#ERROR!</v>
      </c>
      <c r="S9" s="180" t="str">
        <f>IF(AND('Mapa final'!$Y$33="Muy Alta",'Mapa final'!$AA$33="Menor"),CONCATENATE("R4C",'Mapa final'!$O$33),"")</f>
        <v/>
      </c>
      <c r="T9" s="180" t="str">
        <f>IF(AND('Mapa final'!#REF!="Muy Alta",'Mapa final'!#REF!="Menor"),CONCATENATE("R4C",'Mapa final'!#REF!),"")</f>
        <v>#ERROR!</v>
      </c>
      <c r="U9" s="181" t="str">
        <f>IF(AND('Mapa final'!#REF!="Muy Alta",'Mapa final'!#REF!="Menor"),CONCATENATE("R4C",'Mapa final'!#REF!),"")</f>
        <v>#ERROR!</v>
      </c>
      <c r="V9" s="179" t="str">
        <f>IF(AND('Mapa final'!$Y$31="Muy Alta",'Mapa final'!$AA$31="Moderado"),CONCATENATE("R4C",'Mapa final'!$O$31),"")</f>
        <v/>
      </c>
      <c r="W9" s="180" t="str">
        <f>IF(AND('Mapa final'!$Y$32="Muy Alta",'Mapa final'!$AA$32="Moderado"),CONCATENATE("R4C",'Mapa final'!$O$32),"")</f>
        <v/>
      </c>
      <c r="X9" s="180" t="str">
        <f>IF(AND('Mapa final'!#REF!="Muy Alta",'Mapa final'!#REF!="Moderado"),CONCATENATE("R4C",'Mapa final'!#REF!),"")</f>
        <v>#ERROR!</v>
      </c>
      <c r="Y9" s="180" t="str">
        <f>IF(AND('Mapa final'!$Y$33="Muy Alta",'Mapa final'!$AA$33="Moderado"),CONCATENATE("R4C",'Mapa final'!$O$33),"")</f>
        <v/>
      </c>
      <c r="Z9" s="180" t="str">
        <f>IF(AND('Mapa final'!#REF!="Muy Alta",'Mapa final'!#REF!="Moderado"),CONCATENATE("R4C",'Mapa final'!#REF!),"")</f>
        <v>#ERROR!</v>
      </c>
      <c r="AA9" s="181" t="str">
        <f>IF(AND('Mapa final'!#REF!="Muy Alta",'Mapa final'!#REF!="Moderado"),CONCATENATE("R4C",'Mapa final'!#REF!),"")</f>
        <v>#ERROR!</v>
      </c>
      <c r="AB9" s="179" t="str">
        <f>IF(AND('Mapa final'!$Y$31="Muy Alta",'Mapa final'!$AA$31="Mayor"),CONCATENATE("R4C",'Mapa final'!$O$31),"")</f>
        <v/>
      </c>
      <c r="AC9" s="180" t="str">
        <f>IF(AND('Mapa final'!$Y$32="Muy Alta",'Mapa final'!$AA$32="Mayor"),CONCATENATE("R4C",'Mapa final'!$O$32),"")</f>
        <v/>
      </c>
      <c r="AD9" s="180" t="str">
        <f>IF(AND('Mapa final'!#REF!="Muy Alta",'Mapa final'!#REF!="Mayor"),CONCATENATE("R4C",'Mapa final'!#REF!),"")</f>
        <v>#ERROR!</v>
      </c>
      <c r="AE9" s="180" t="str">
        <f>IF(AND('Mapa final'!$Y$33="Muy Alta",'Mapa final'!$AA$33="Mayor"),CONCATENATE("R4C",'Mapa final'!$O$33),"")</f>
        <v/>
      </c>
      <c r="AF9" s="180" t="str">
        <f>IF(AND('Mapa final'!#REF!="Muy Alta",'Mapa final'!#REF!="Mayor"),CONCATENATE("R4C",'Mapa final'!#REF!),"")</f>
        <v>#ERROR!</v>
      </c>
      <c r="AG9" s="181" t="str">
        <f>IF(AND('Mapa final'!#REF!="Muy Alta",'Mapa final'!#REF!="Mayor"),CONCATENATE("R4C",'Mapa final'!#REF!),"")</f>
        <v>#ERROR!</v>
      </c>
      <c r="AH9" s="182" t="str">
        <f>IF(AND('Mapa final'!$Y$31="Muy Alta",'Mapa final'!$AA$31="Catastrófico"),CONCATENATE("R4C",'Mapa final'!$O$31),"")</f>
        <v/>
      </c>
      <c r="AI9" s="183" t="str">
        <f>IF(AND('Mapa final'!$Y$32="Muy Alta",'Mapa final'!$AA$32="Catastrófico"),CONCATENATE("R4C",'Mapa final'!$O$32),"")</f>
        <v/>
      </c>
      <c r="AJ9" s="183" t="str">
        <f>IF(AND('Mapa final'!#REF!="Muy Alta",'Mapa final'!#REF!="Catastrófico"),CONCATENATE("R4C",'Mapa final'!#REF!),"")</f>
        <v>#ERROR!</v>
      </c>
      <c r="AK9" s="183" t="str">
        <f>IF(AND('Mapa final'!$Y$33="Muy Alta",'Mapa final'!$AA$33="Catastrófico"),CONCATENATE("R4C",'Mapa final'!$O$33),"")</f>
        <v/>
      </c>
      <c r="AL9" s="183" t="str">
        <f>IF(AND('Mapa final'!#REF!="Muy Alta",'Mapa final'!#REF!="Catastrófico"),CONCATENATE("R4C",'Mapa final'!#REF!),"")</f>
        <v>#ERROR!</v>
      </c>
      <c r="AM9" s="184" t="str">
        <f>IF(AND('Mapa final'!#REF!="Muy Alta",'Mapa final'!#REF!="Catastrófico"),CONCATENATE("R4C",'Mapa final'!#REF!),"")</f>
        <v>#ERROR!</v>
      </c>
      <c r="AN9" s="129"/>
      <c r="AO9" s="148"/>
      <c r="AT9" s="149"/>
    </row>
    <row r="10" ht="15.0" customHeight="1">
      <c r="B10" s="130"/>
      <c r="D10" s="8"/>
      <c r="E10" s="7"/>
      <c r="I10" s="8"/>
      <c r="J10" s="179" t="str">
        <f>IF(AND('Mapa final'!$Y$36="Muy Alta",'Mapa final'!$AA$36="Leve"),CONCATENATE("R5C",'Mapa final'!$O$36),"")</f>
        <v/>
      </c>
      <c r="K10" s="180" t="str">
        <f>IF(AND('Mapa final'!$Y$37="Muy Alta",'Mapa final'!$AA$37="Leve"),CONCATENATE("R5C",'Mapa final'!$O$37),"")</f>
        <v/>
      </c>
      <c r="L10" s="180" t="str">
        <f>IF(AND('Mapa final'!$Y$38="Muy Alta",'Mapa final'!$AA$38="Leve"),CONCATENATE("R5C",'Mapa final'!$O$38),"")</f>
        <v/>
      </c>
      <c r="M10" s="180" t="str">
        <f>IF(AND('Mapa final'!#REF!="Muy Alta",'Mapa final'!#REF!="Leve"),CONCATENATE("R5C",'Mapa final'!#REF!),"")</f>
        <v>#ERROR!</v>
      </c>
      <c r="N10" s="180" t="str">
        <f>IF(AND('Mapa final'!#REF!="Muy Alta",'Mapa final'!#REF!="Leve"),CONCATENATE("R5C",'Mapa final'!#REF!),"")</f>
        <v>#ERROR!</v>
      </c>
      <c r="O10" s="181" t="str">
        <f>IF(AND('Mapa final'!#REF!="Muy Alta",'Mapa final'!#REF!="Leve"),CONCATENATE("R5C",'Mapa final'!#REF!),"")</f>
        <v>#ERROR!</v>
      </c>
      <c r="P10" s="179" t="str">
        <f>IF(AND('Mapa final'!$Y$36="Muy Alta",'Mapa final'!$AA$36="Menor"),CONCATENATE("R5C",'Mapa final'!$O$36),"")</f>
        <v/>
      </c>
      <c r="Q10" s="180" t="str">
        <f>IF(AND('Mapa final'!$Y$37="Muy Alta",'Mapa final'!$AA$37="Menor"),CONCATENATE("R5C",'Mapa final'!$O$37),"")</f>
        <v/>
      </c>
      <c r="R10" s="180" t="str">
        <f>IF(AND('Mapa final'!$Y$38="Muy Alta",'Mapa final'!$AA$38="Menor"),CONCATENATE("R5C",'Mapa final'!$O$38),"")</f>
        <v/>
      </c>
      <c r="S10" s="180" t="str">
        <f>IF(AND('Mapa final'!#REF!="Muy Alta",'Mapa final'!#REF!="Menor"),CONCATENATE("R5C",'Mapa final'!#REF!),"")</f>
        <v>#ERROR!</v>
      </c>
      <c r="T10" s="180" t="str">
        <f>IF(AND('Mapa final'!#REF!="Muy Alta",'Mapa final'!#REF!="Menor"),CONCATENATE("R5C",'Mapa final'!#REF!),"")</f>
        <v>#ERROR!</v>
      </c>
      <c r="U10" s="181" t="str">
        <f>IF(AND('Mapa final'!#REF!="Muy Alta",'Mapa final'!#REF!="Menor"),CONCATENATE("R5C",'Mapa final'!#REF!),"")</f>
        <v>#ERROR!</v>
      </c>
      <c r="V10" s="179" t="str">
        <f>IF(AND('Mapa final'!$Y$36="Muy Alta",'Mapa final'!$AA$36="Moderado"),CONCATENATE("R5C",'Mapa final'!$O$36),"")</f>
        <v/>
      </c>
      <c r="W10" s="180" t="str">
        <f>IF(AND('Mapa final'!$Y$37="Muy Alta",'Mapa final'!$AA$37="Moderado"),CONCATENATE("R5C",'Mapa final'!$O$37),"")</f>
        <v/>
      </c>
      <c r="X10" s="180" t="str">
        <f>IF(AND('Mapa final'!$Y$38="Muy Alta",'Mapa final'!$AA$38="Moderado"),CONCATENATE("R5C",'Mapa final'!$O$38),"")</f>
        <v/>
      </c>
      <c r="Y10" s="180" t="str">
        <f>IF(AND('Mapa final'!#REF!="Muy Alta",'Mapa final'!#REF!="Moderado"),CONCATENATE("R5C",'Mapa final'!#REF!),"")</f>
        <v>#ERROR!</v>
      </c>
      <c r="Z10" s="180" t="str">
        <f>IF(AND('Mapa final'!#REF!="Muy Alta",'Mapa final'!#REF!="Moderado"),CONCATENATE("R5C",'Mapa final'!#REF!),"")</f>
        <v>#ERROR!</v>
      </c>
      <c r="AA10" s="181" t="str">
        <f>IF(AND('Mapa final'!#REF!="Muy Alta",'Mapa final'!#REF!="Moderado"),CONCATENATE("R5C",'Mapa final'!#REF!),"")</f>
        <v>#ERROR!</v>
      </c>
      <c r="AB10" s="179" t="str">
        <f>IF(AND('Mapa final'!$Y$36="Muy Alta",'Mapa final'!$AA$36="Mayor"),CONCATENATE("R5C",'Mapa final'!$O$36),"")</f>
        <v/>
      </c>
      <c r="AC10" s="180" t="str">
        <f>IF(AND('Mapa final'!$Y$37="Muy Alta",'Mapa final'!$AA$37="Mayor"),CONCATENATE("R5C",'Mapa final'!$O$37),"")</f>
        <v/>
      </c>
      <c r="AD10" s="180" t="str">
        <f>IF(AND('Mapa final'!$Y$38="Muy Alta",'Mapa final'!$AA$38="Mayor"),CONCATENATE("R5C",'Mapa final'!$O$38),"")</f>
        <v/>
      </c>
      <c r="AE10" s="180" t="str">
        <f>IF(AND('Mapa final'!#REF!="Muy Alta",'Mapa final'!#REF!="Mayor"),CONCATENATE("R5C",'Mapa final'!#REF!),"")</f>
        <v>#ERROR!</v>
      </c>
      <c r="AF10" s="180" t="str">
        <f>IF(AND('Mapa final'!#REF!="Muy Alta",'Mapa final'!#REF!="Mayor"),CONCATENATE("R5C",'Mapa final'!#REF!),"")</f>
        <v>#ERROR!</v>
      </c>
      <c r="AG10" s="181" t="str">
        <f>IF(AND('Mapa final'!#REF!="Muy Alta",'Mapa final'!#REF!="Mayor"),CONCATENATE("R5C",'Mapa final'!#REF!),"")</f>
        <v>#ERROR!</v>
      </c>
      <c r="AH10" s="182" t="str">
        <f>IF(AND('Mapa final'!$Y$36="Muy Alta",'Mapa final'!$AA$36="Catastrófico"),CONCATENATE("R5C",'Mapa final'!$O$36),"")</f>
        <v/>
      </c>
      <c r="AI10" s="183" t="str">
        <f>IF(AND('Mapa final'!$Y$37="Muy Alta",'Mapa final'!$AA$37="Catastrófico"),CONCATENATE("R5C",'Mapa final'!$O$37),"")</f>
        <v/>
      </c>
      <c r="AJ10" s="183" t="str">
        <f>IF(AND('Mapa final'!$Y$38="Muy Alta",'Mapa final'!$AA$38="Catastrófico"),CONCATENATE("R5C",'Mapa final'!$O$38),"")</f>
        <v/>
      </c>
      <c r="AK10" s="183" t="str">
        <f>IF(AND('Mapa final'!#REF!="Muy Alta",'Mapa final'!#REF!="Catastrófico"),CONCATENATE("R5C",'Mapa final'!#REF!),"")</f>
        <v>#ERROR!</v>
      </c>
      <c r="AL10" s="183" t="str">
        <f>IF(AND('Mapa final'!#REF!="Muy Alta",'Mapa final'!#REF!="Catastrófico"),CONCATENATE("R5C",'Mapa final'!#REF!),"")</f>
        <v>#ERROR!</v>
      </c>
      <c r="AM10" s="184" t="str">
        <f>IF(AND('Mapa final'!#REF!="Muy Alta",'Mapa final'!#REF!="Catastrófico"),CONCATENATE("R5C",'Mapa final'!#REF!),"")</f>
        <v>#ERROR!</v>
      </c>
      <c r="AN10" s="129"/>
      <c r="AO10" s="148"/>
      <c r="AT10" s="149"/>
    </row>
    <row r="11" ht="15.0" customHeight="1">
      <c r="B11" s="130"/>
      <c r="D11" s="8"/>
      <c r="E11" s="7"/>
      <c r="I11" s="8"/>
      <c r="J11" s="179" t="str">
        <f>IF(AND('Mapa final'!$Y$41="Muy Alta",'Mapa final'!$AA$41="Leve"),CONCATENATE("R6C",'Mapa final'!$O$41),"")</f>
        <v/>
      </c>
      <c r="K11" s="180" t="str">
        <f>IF(AND('Mapa final'!$Y$42="Muy Alta",'Mapa final'!$AA$42="Leve"),CONCATENATE("R6C",'Mapa final'!$O$42),"")</f>
        <v/>
      </c>
      <c r="L11" s="180" t="str">
        <f>IF(AND('Mapa final'!$Y$43="Muy Alta",'Mapa final'!$AA$43="Leve"),CONCATENATE("R6C",'Mapa final'!$O$43),"")</f>
        <v/>
      </c>
      <c r="M11" s="180" t="str">
        <f>IF(AND('Mapa final'!#REF!="Muy Alta",'Mapa final'!#REF!="Leve"),CONCATENATE("R6C",'Mapa final'!#REF!),"")</f>
        <v>#ERROR!</v>
      </c>
      <c r="N11" s="180" t="str">
        <f>IF(AND('Mapa final'!#REF!="Muy Alta",'Mapa final'!#REF!="Leve"),CONCATENATE("R6C",'Mapa final'!#REF!),"")</f>
        <v>#ERROR!</v>
      </c>
      <c r="O11" s="181" t="str">
        <f>IF(AND('Mapa final'!#REF!="Muy Alta",'Mapa final'!#REF!="Leve"),CONCATENATE("R6C",'Mapa final'!#REF!),"")</f>
        <v>#ERROR!</v>
      </c>
      <c r="P11" s="179" t="str">
        <f>IF(AND('Mapa final'!$Y$41="Muy Alta",'Mapa final'!$AA$41="Menor"),CONCATENATE("R6C",'Mapa final'!$O$41),"")</f>
        <v/>
      </c>
      <c r="Q11" s="180" t="str">
        <f>IF(AND('Mapa final'!$Y$42="Muy Alta",'Mapa final'!$AA$42="Menor"),CONCATENATE("R6C",'Mapa final'!$O$42),"")</f>
        <v/>
      </c>
      <c r="R11" s="180" t="str">
        <f>IF(AND('Mapa final'!$Y$43="Muy Alta",'Mapa final'!$AA$43="Menor"),CONCATENATE("R6C",'Mapa final'!$O$43),"")</f>
        <v/>
      </c>
      <c r="S11" s="180" t="str">
        <f>IF(AND('Mapa final'!#REF!="Muy Alta",'Mapa final'!#REF!="Menor"),CONCATENATE("R6C",'Mapa final'!#REF!),"")</f>
        <v>#ERROR!</v>
      </c>
      <c r="T11" s="180" t="str">
        <f>IF(AND('Mapa final'!#REF!="Muy Alta",'Mapa final'!#REF!="Menor"),CONCATENATE("R6C",'Mapa final'!#REF!),"")</f>
        <v>#ERROR!</v>
      </c>
      <c r="U11" s="181" t="str">
        <f>IF(AND('Mapa final'!#REF!="Muy Alta",'Mapa final'!#REF!="Menor"),CONCATENATE("R6C",'Mapa final'!#REF!),"")</f>
        <v>#ERROR!</v>
      </c>
      <c r="V11" s="179" t="str">
        <f>IF(AND('Mapa final'!$Y$41="Muy Alta",'Mapa final'!$AA$41="Moderado"),CONCATENATE("R6C",'Mapa final'!$O$41),"")</f>
        <v/>
      </c>
      <c r="W11" s="180" t="str">
        <f>IF(AND('Mapa final'!$Y$42="Muy Alta",'Mapa final'!$AA$42="Moderado"),CONCATENATE("R6C",'Mapa final'!$O$42),"")</f>
        <v/>
      </c>
      <c r="X11" s="180" t="str">
        <f>IF(AND('Mapa final'!$Y$43="Muy Alta",'Mapa final'!$AA$43="Moderado"),CONCATENATE("R6C",'Mapa final'!$O$43),"")</f>
        <v/>
      </c>
      <c r="Y11" s="180" t="str">
        <f>IF(AND('Mapa final'!#REF!="Muy Alta",'Mapa final'!#REF!="Moderado"),CONCATENATE("R6C",'Mapa final'!#REF!),"")</f>
        <v>#ERROR!</v>
      </c>
      <c r="Z11" s="180" t="str">
        <f>IF(AND('Mapa final'!#REF!="Muy Alta",'Mapa final'!#REF!="Moderado"),CONCATENATE("R6C",'Mapa final'!#REF!),"")</f>
        <v>#ERROR!</v>
      </c>
      <c r="AA11" s="181" t="str">
        <f>IF(AND('Mapa final'!#REF!="Muy Alta",'Mapa final'!#REF!="Moderado"),CONCATENATE("R6C",'Mapa final'!#REF!),"")</f>
        <v>#ERROR!</v>
      </c>
      <c r="AB11" s="179" t="str">
        <f>IF(AND('Mapa final'!$Y$41="Muy Alta",'Mapa final'!$AA$41="Mayor"),CONCATENATE("R6C",'Mapa final'!$O$41),"")</f>
        <v/>
      </c>
      <c r="AC11" s="180" t="str">
        <f>IF(AND('Mapa final'!$Y$42="Muy Alta",'Mapa final'!$AA$42="Mayor"),CONCATENATE("R6C",'Mapa final'!$O$42),"")</f>
        <v/>
      </c>
      <c r="AD11" s="180" t="str">
        <f>IF(AND('Mapa final'!$Y$43="Muy Alta",'Mapa final'!$AA$43="Mayor"),CONCATENATE("R6C",'Mapa final'!$O$43),"")</f>
        <v/>
      </c>
      <c r="AE11" s="180" t="str">
        <f>IF(AND('Mapa final'!#REF!="Muy Alta",'Mapa final'!#REF!="Mayor"),CONCATENATE("R6C",'Mapa final'!#REF!),"")</f>
        <v>#ERROR!</v>
      </c>
      <c r="AF11" s="180" t="str">
        <f>IF(AND('Mapa final'!#REF!="Muy Alta",'Mapa final'!#REF!="Mayor"),CONCATENATE("R6C",'Mapa final'!#REF!),"")</f>
        <v>#ERROR!</v>
      </c>
      <c r="AG11" s="181" t="str">
        <f>IF(AND('Mapa final'!#REF!="Muy Alta",'Mapa final'!#REF!="Mayor"),CONCATENATE("R6C",'Mapa final'!#REF!),"")</f>
        <v>#ERROR!</v>
      </c>
      <c r="AH11" s="182" t="str">
        <f>IF(AND('Mapa final'!$Y$41="Muy Alta",'Mapa final'!$AA$41="Catastrófico"),CONCATENATE("R6C",'Mapa final'!$O$41),"")</f>
        <v/>
      </c>
      <c r="AI11" s="183" t="str">
        <f>IF(AND('Mapa final'!$Y$42="Muy Alta",'Mapa final'!$AA$42="Catastrófico"),CONCATENATE("R6C",'Mapa final'!$O$42),"")</f>
        <v/>
      </c>
      <c r="AJ11" s="183" t="str">
        <f>IF(AND('Mapa final'!$Y$43="Muy Alta",'Mapa final'!$AA$43="Catastrófico"),CONCATENATE("R6C",'Mapa final'!$O$43),"")</f>
        <v/>
      </c>
      <c r="AK11" s="183" t="str">
        <f>IF(AND('Mapa final'!#REF!="Muy Alta",'Mapa final'!#REF!="Catastrófico"),CONCATENATE("R6C",'Mapa final'!#REF!),"")</f>
        <v>#ERROR!</v>
      </c>
      <c r="AL11" s="183" t="str">
        <f>IF(AND('Mapa final'!#REF!="Muy Alta",'Mapa final'!#REF!="Catastrófico"),CONCATENATE("R6C",'Mapa final'!#REF!),"")</f>
        <v>#ERROR!</v>
      </c>
      <c r="AM11" s="184" t="str">
        <f>IF(AND('Mapa final'!#REF!="Muy Alta",'Mapa final'!#REF!="Catastrófico"),CONCATENATE("R6C",'Mapa final'!#REF!),"")</f>
        <v>#ERROR!</v>
      </c>
      <c r="AN11" s="129"/>
      <c r="AO11" s="148"/>
      <c r="AT11" s="149"/>
    </row>
    <row r="12" ht="15.0" customHeight="1">
      <c r="B12" s="130"/>
      <c r="D12" s="8"/>
      <c r="E12" s="7"/>
      <c r="I12" s="8"/>
      <c r="J12" s="179" t="str">
        <f>IF(AND('Mapa final'!#REF!="Muy Alta",'Mapa final'!#REF!="Leve"),CONCATENATE("R7C",'Mapa final'!#REF!),"")</f>
        <v>#ERROR!</v>
      </c>
      <c r="K12" s="180" t="str">
        <f>IF(AND('Mapa final'!#REF!="Muy Alta",'Mapa final'!#REF!="Leve"),CONCATENATE("R7C",'Mapa final'!#REF!),"")</f>
        <v>#ERROR!</v>
      </c>
      <c r="L12" s="180" t="str">
        <f>IF(AND('Mapa final'!#REF!="Muy Alta",'Mapa final'!#REF!="Leve"),CONCATENATE("R7C",'Mapa final'!#REF!),"")</f>
        <v>#ERROR!</v>
      </c>
      <c r="M12" s="180" t="str">
        <f>IF(AND('Mapa final'!#REF!="Muy Alta",'Mapa final'!#REF!="Leve"),CONCATENATE("R7C",'Mapa final'!#REF!),"")</f>
        <v>#ERROR!</v>
      </c>
      <c r="N12" s="180" t="str">
        <f>IF(AND('Mapa final'!#REF!="Muy Alta",'Mapa final'!#REF!="Leve"),CONCATENATE("R7C",'Mapa final'!#REF!),"")</f>
        <v>#ERROR!</v>
      </c>
      <c r="O12" s="181" t="str">
        <f>IF(AND('Mapa final'!#REF!="Muy Alta",'Mapa final'!#REF!="Leve"),CONCATENATE("R7C",'Mapa final'!#REF!),"")</f>
        <v>#ERROR!</v>
      </c>
      <c r="P12" s="179" t="str">
        <f>IF(AND('Mapa final'!#REF!="Muy Alta",'Mapa final'!#REF!="Menor"),CONCATENATE("R7C",'Mapa final'!#REF!),"")</f>
        <v>#ERROR!</v>
      </c>
      <c r="Q12" s="180" t="str">
        <f>IF(AND('Mapa final'!#REF!="Muy Alta",'Mapa final'!#REF!="Menor"),CONCATENATE("R7C",'Mapa final'!#REF!),"")</f>
        <v>#ERROR!</v>
      </c>
      <c r="R12" s="180" t="str">
        <f>IF(AND('Mapa final'!#REF!="Muy Alta",'Mapa final'!#REF!="Menor"),CONCATENATE("R7C",'Mapa final'!#REF!),"")</f>
        <v>#ERROR!</v>
      </c>
      <c r="S12" s="180" t="str">
        <f>IF(AND('Mapa final'!#REF!="Muy Alta",'Mapa final'!#REF!="Menor"),CONCATENATE("R7C",'Mapa final'!#REF!),"")</f>
        <v>#ERROR!</v>
      </c>
      <c r="T12" s="180" t="str">
        <f>IF(AND('Mapa final'!#REF!="Muy Alta",'Mapa final'!#REF!="Menor"),CONCATENATE("R7C",'Mapa final'!#REF!),"")</f>
        <v>#ERROR!</v>
      </c>
      <c r="U12" s="181" t="str">
        <f>IF(AND('Mapa final'!#REF!="Muy Alta",'Mapa final'!#REF!="Menor"),CONCATENATE("R7C",'Mapa final'!#REF!),"")</f>
        <v>#ERROR!</v>
      </c>
      <c r="V12" s="179" t="str">
        <f>IF(AND('Mapa final'!#REF!="Muy Alta",'Mapa final'!#REF!="Moderado"),CONCATENATE("R7C",'Mapa final'!#REF!),"")</f>
        <v>#ERROR!</v>
      </c>
      <c r="W12" s="180" t="str">
        <f>IF(AND('Mapa final'!#REF!="Muy Alta",'Mapa final'!#REF!="Moderado"),CONCATENATE("R7C",'Mapa final'!#REF!),"")</f>
        <v>#ERROR!</v>
      </c>
      <c r="X12" s="180" t="str">
        <f>IF(AND('Mapa final'!#REF!="Muy Alta",'Mapa final'!#REF!="Moderado"),CONCATENATE("R7C",'Mapa final'!#REF!),"")</f>
        <v>#ERROR!</v>
      </c>
      <c r="Y12" s="180" t="str">
        <f>IF(AND('Mapa final'!#REF!="Muy Alta",'Mapa final'!#REF!="Moderado"),CONCATENATE("R7C",'Mapa final'!#REF!),"")</f>
        <v>#ERROR!</v>
      </c>
      <c r="Z12" s="180" t="str">
        <f>IF(AND('Mapa final'!#REF!="Muy Alta",'Mapa final'!#REF!="Moderado"),CONCATENATE("R7C",'Mapa final'!#REF!),"")</f>
        <v>#ERROR!</v>
      </c>
      <c r="AA12" s="181" t="str">
        <f>IF(AND('Mapa final'!#REF!="Muy Alta",'Mapa final'!#REF!="Moderado"),CONCATENATE("R7C",'Mapa final'!#REF!),"")</f>
        <v>#ERROR!</v>
      </c>
      <c r="AB12" s="179" t="str">
        <f>IF(AND('Mapa final'!#REF!="Muy Alta",'Mapa final'!#REF!="Mayor"),CONCATENATE("R7C",'Mapa final'!#REF!),"")</f>
        <v>#ERROR!</v>
      </c>
      <c r="AC12" s="180" t="str">
        <f>IF(AND('Mapa final'!#REF!="Muy Alta",'Mapa final'!#REF!="Mayor"),CONCATENATE("R7C",'Mapa final'!#REF!),"")</f>
        <v>#ERROR!</v>
      </c>
      <c r="AD12" s="180" t="str">
        <f>IF(AND('Mapa final'!#REF!="Muy Alta",'Mapa final'!#REF!="Mayor"),CONCATENATE("R7C",'Mapa final'!#REF!),"")</f>
        <v>#ERROR!</v>
      </c>
      <c r="AE12" s="180" t="str">
        <f>IF(AND('Mapa final'!#REF!="Muy Alta",'Mapa final'!#REF!="Mayor"),CONCATENATE("R7C",'Mapa final'!#REF!),"")</f>
        <v>#ERROR!</v>
      </c>
      <c r="AF12" s="180" t="str">
        <f>IF(AND('Mapa final'!#REF!="Muy Alta",'Mapa final'!#REF!="Mayor"),CONCATENATE("R7C",'Mapa final'!#REF!),"")</f>
        <v>#ERROR!</v>
      </c>
      <c r="AG12" s="181" t="str">
        <f>IF(AND('Mapa final'!#REF!="Muy Alta",'Mapa final'!#REF!="Mayor"),CONCATENATE("R7C",'Mapa final'!#REF!),"")</f>
        <v>#ERROR!</v>
      </c>
      <c r="AH12" s="182" t="str">
        <f>IF(AND('Mapa final'!#REF!="Muy Alta",'Mapa final'!#REF!="Catastrófico"),CONCATENATE("R7C",'Mapa final'!#REF!),"")</f>
        <v>#ERROR!</v>
      </c>
      <c r="AI12" s="183" t="str">
        <f>IF(AND('Mapa final'!#REF!="Muy Alta",'Mapa final'!#REF!="Catastrófico"),CONCATENATE("R7C",'Mapa final'!#REF!),"")</f>
        <v>#ERROR!</v>
      </c>
      <c r="AJ12" s="183" t="str">
        <f>IF(AND('Mapa final'!#REF!="Muy Alta",'Mapa final'!#REF!="Catastrófico"),CONCATENATE("R7C",'Mapa final'!#REF!),"")</f>
        <v>#ERROR!</v>
      </c>
      <c r="AK12" s="183" t="str">
        <f>IF(AND('Mapa final'!#REF!="Muy Alta",'Mapa final'!#REF!="Catastrófico"),CONCATENATE("R7C",'Mapa final'!#REF!),"")</f>
        <v>#ERROR!</v>
      </c>
      <c r="AL12" s="183" t="str">
        <f>IF(AND('Mapa final'!#REF!="Muy Alta",'Mapa final'!#REF!="Catastrófico"),CONCATENATE("R7C",'Mapa final'!#REF!),"")</f>
        <v>#ERROR!</v>
      </c>
      <c r="AM12" s="184" t="str">
        <f>IF(AND('Mapa final'!#REF!="Muy Alta",'Mapa final'!#REF!="Catastrófico"),CONCATENATE("R7C",'Mapa final'!#REF!),"")</f>
        <v>#ERROR!</v>
      </c>
      <c r="AN12" s="129"/>
      <c r="AO12" s="148"/>
      <c r="AT12" s="149"/>
    </row>
    <row r="13" ht="15.0" customHeight="1">
      <c r="B13" s="130"/>
      <c r="D13" s="8"/>
      <c r="E13" s="7"/>
      <c r="I13" s="8"/>
      <c r="J13" s="179" t="str">
        <f>IF(AND('Mapa final'!#REF!="Muy Alta",'Mapa final'!#REF!="Leve"),CONCATENATE("R8C",'Mapa final'!#REF!),"")</f>
        <v>#ERROR!</v>
      </c>
      <c r="K13" s="180" t="str">
        <f>IF(AND('Mapa final'!#REF!="Muy Alta",'Mapa final'!#REF!="Leve"),CONCATENATE("R8C",'Mapa final'!#REF!),"")</f>
        <v>#ERROR!</v>
      </c>
      <c r="L13" s="180" t="str">
        <f>IF(AND('Mapa final'!#REF!="Muy Alta",'Mapa final'!#REF!="Leve"),CONCATENATE("R8C",'Mapa final'!#REF!),"")</f>
        <v>#ERROR!</v>
      </c>
      <c r="M13" s="180" t="str">
        <f>IF(AND('Mapa final'!#REF!="Muy Alta",'Mapa final'!#REF!="Leve"),CONCATENATE("R8C",'Mapa final'!#REF!),"")</f>
        <v>#ERROR!</v>
      </c>
      <c r="N13" s="180" t="str">
        <f>IF(AND('Mapa final'!#REF!="Muy Alta",'Mapa final'!#REF!="Leve"),CONCATENATE("R8C",'Mapa final'!#REF!),"")</f>
        <v>#ERROR!</v>
      </c>
      <c r="O13" s="181" t="str">
        <f>IF(AND('Mapa final'!#REF!="Muy Alta",'Mapa final'!#REF!="Leve"),CONCATENATE("R8C",'Mapa final'!#REF!),"")</f>
        <v>#ERROR!</v>
      </c>
      <c r="P13" s="179" t="str">
        <f>IF(AND('Mapa final'!#REF!="Muy Alta",'Mapa final'!#REF!="Menor"),CONCATENATE("R8C",'Mapa final'!#REF!),"")</f>
        <v>#ERROR!</v>
      </c>
      <c r="Q13" s="180" t="str">
        <f>IF(AND('Mapa final'!#REF!="Muy Alta",'Mapa final'!#REF!="Menor"),CONCATENATE("R8C",'Mapa final'!#REF!),"")</f>
        <v>#ERROR!</v>
      </c>
      <c r="R13" s="180" t="str">
        <f>IF(AND('Mapa final'!#REF!="Muy Alta",'Mapa final'!#REF!="Menor"),CONCATENATE("R8C",'Mapa final'!#REF!),"")</f>
        <v>#ERROR!</v>
      </c>
      <c r="S13" s="180" t="str">
        <f>IF(AND('Mapa final'!#REF!="Muy Alta",'Mapa final'!#REF!="Menor"),CONCATENATE("R8C",'Mapa final'!#REF!),"")</f>
        <v>#ERROR!</v>
      </c>
      <c r="T13" s="180" t="str">
        <f>IF(AND('Mapa final'!#REF!="Muy Alta",'Mapa final'!#REF!="Menor"),CONCATENATE("R8C",'Mapa final'!#REF!),"")</f>
        <v>#ERROR!</v>
      </c>
      <c r="U13" s="181" t="str">
        <f>IF(AND('Mapa final'!#REF!="Muy Alta",'Mapa final'!#REF!="Menor"),CONCATENATE("R8C",'Mapa final'!#REF!),"")</f>
        <v>#ERROR!</v>
      </c>
      <c r="V13" s="179" t="str">
        <f>IF(AND('Mapa final'!#REF!="Muy Alta",'Mapa final'!#REF!="Moderado"),CONCATENATE("R8C",'Mapa final'!#REF!),"")</f>
        <v>#ERROR!</v>
      </c>
      <c r="W13" s="180" t="str">
        <f>IF(AND('Mapa final'!#REF!="Muy Alta",'Mapa final'!#REF!="Moderado"),CONCATENATE("R8C",'Mapa final'!#REF!),"")</f>
        <v>#ERROR!</v>
      </c>
      <c r="X13" s="180" t="str">
        <f>IF(AND('Mapa final'!#REF!="Muy Alta",'Mapa final'!#REF!="Moderado"),CONCATENATE("R8C",'Mapa final'!#REF!),"")</f>
        <v>#ERROR!</v>
      </c>
      <c r="Y13" s="180" t="str">
        <f>IF(AND('Mapa final'!#REF!="Muy Alta",'Mapa final'!#REF!="Moderado"),CONCATENATE("R8C",'Mapa final'!#REF!),"")</f>
        <v>#ERROR!</v>
      </c>
      <c r="Z13" s="180" t="str">
        <f>IF(AND('Mapa final'!#REF!="Muy Alta",'Mapa final'!#REF!="Moderado"),CONCATENATE("R8C",'Mapa final'!#REF!),"")</f>
        <v>#ERROR!</v>
      </c>
      <c r="AA13" s="181" t="str">
        <f>IF(AND('Mapa final'!#REF!="Muy Alta",'Mapa final'!#REF!="Moderado"),CONCATENATE("R8C",'Mapa final'!#REF!),"")</f>
        <v>#ERROR!</v>
      </c>
      <c r="AB13" s="179" t="str">
        <f>IF(AND('Mapa final'!#REF!="Muy Alta",'Mapa final'!#REF!="Mayor"),CONCATENATE("R8C",'Mapa final'!#REF!),"")</f>
        <v>#ERROR!</v>
      </c>
      <c r="AC13" s="180" t="str">
        <f>IF(AND('Mapa final'!#REF!="Muy Alta",'Mapa final'!#REF!="Mayor"),CONCATENATE("R8C",'Mapa final'!#REF!),"")</f>
        <v>#ERROR!</v>
      </c>
      <c r="AD13" s="180" t="str">
        <f>IF(AND('Mapa final'!#REF!="Muy Alta",'Mapa final'!#REF!="Mayor"),CONCATENATE("R8C",'Mapa final'!#REF!),"")</f>
        <v>#ERROR!</v>
      </c>
      <c r="AE13" s="180" t="str">
        <f>IF(AND('Mapa final'!#REF!="Muy Alta",'Mapa final'!#REF!="Mayor"),CONCATENATE("R8C",'Mapa final'!#REF!),"")</f>
        <v>#ERROR!</v>
      </c>
      <c r="AF13" s="180" t="str">
        <f>IF(AND('Mapa final'!#REF!="Muy Alta",'Mapa final'!#REF!="Mayor"),CONCATENATE("R8C",'Mapa final'!#REF!),"")</f>
        <v>#ERROR!</v>
      </c>
      <c r="AG13" s="181" t="str">
        <f>IF(AND('Mapa final'!#REF!="Muy Alta",'Mapa final'!#REF!="Mayor"),CONCATENATE("R8C",'Mapa final'!#REF!),"")</f>
        <v>#ERROR!</v>
      </c>
      <c r="AH13" s="182" t="str">
        <f>IF(AND('Mapa final'!#REF!="Muy Alta",'Mapa final'!#REF!="Catastrófico"),CONCATENATE("R8C",'Mapa final'!#REF!),"")</f>
        <v>#ERROR!</v>
      </c>
      <c r="AI13" s="183" t="str">
        <f>IF(AND('Mapa final'!#REF!="Muy Alta",'Mapa final'!#REF!="Catastrófico"),CONCATENATE("R8C",'Mapa final'!#REF!),"")</f>
        <v>#ERROR!</v>
      </c>
      <c r="AJ13" s="183" t="str">
        <f>IF(AND('Mapa final'!#REF!="Muy Alta",'Mapa final'!#REF!="Catastrófico"),CONCATENATE("R8C",'Mapa final'!#REF!),"")</f>
        <v>#ERROR!</v>
      </c>
      <c r="AK13" s="183" t="str">
        <f>IF(AND('Mapa final'!#REF!="Muy Alta",'Mapa final'!#REF!="Catastrófico"),CONCATENATE("R8C",'Mapa final'!#REF!),"")</f>
        <v>#ERROR!</v>
      </c>
      <c r="AL13" s="183" t="str">
        <f>IF(AND('Mapa final'!#REF!="Muy Alta",'Mapa final'!#REF!="Catastrófico"),CONCATENATE("R8C",'Mapa final'!#REF!),"")</f>
        <v>#ERROR!</v>
      </c>
      <c r="AM13" s="184" t="str">
        <f>IF(AND('Mapa final'!#REF!="Muy Alta",'Mapa final'!#REF!="Catastrófico"),CONCATENATE("R8C",'Mapa final'!#REF!),"")</f>
        <v>#ERROR!</v>
      </c>
      <c r="AN13" s="129"/>
      <c r="AO13" s="148"/>
      <c r="AT13" s="149"/>
    </row>
    <row r="14" ht="15.0" customHeight="1">
      <c r="B14" s="130"/>
      <c r="D14" s="8"/>
      <c r="E14" s="7"/>
      <c r="I14" s="8"/>
      <c r="J14" s="179" t="str">
        <f>IF(AND('Mapa final'!#REF!="Muy Alta",'Mapa final'!#REF!="Leve"),CONCATENATE("R9C",'Mapa final'!#REF!),"")</f>
        <v>#ERROR!</v>
      </c>
      <c r="K14" s="180" t="str">
        <f>IF(AND('Mapa final'!#REF!="Muy Alta",'Mapa final'!#REF!="Leve"),CONCATENATE("R9C",'Mapa final'!#REF!),"")</f>
        <v>#ERROR!</v>
      </c>
      <c r="L14" s="180" t="str">
        <f>IF(AND('Mapa final'!#REF!="Muy Alta",'Mapa final'!#REF!="Leve"),CONCATENATE("R9C",'Mapa final'!#REF!),"")</f>
        <v>#ERROR!</v>
      </c>
      <c r="M14" s="180" t="str">
        <f>IF(AND('Mapa final'!#REF!="Muy Alta",'Mapa final'!#REF!="Leve"),CONCATENATE("R9C",'Mapa final'!#REF!),"")</f>
        <v>#ERROR!</v>
      </c>
      <c r="N14" s="180" t="str">
        <f>IF(AND('Mapa final'!#REF!="Muy Alta",'Mapa final'!#REF!="Leve"),CONCATENATE("R9C",'Mapa final'!#REF!),"")</f>
        <v>#ERROR!</v>
      </c>
      <c r="O14" s="181" t="str">
        <f>IF(AND('Mapa final'!#REF!="Muy Alta",'Mapa final'!#REF!="Leve"),CONCATENATE("R9C",'Mapa final'!#REF!),"")</f>
        <v>#ERROR!</v>
      </c>
      <c r="P14" s="179" t="str">
        <f>IF(AND('Mapa final'!#REF!="Muy Alta",'Mapa final'!#REF!="Menor"),CONCATENATE("R9C",'Mapa final'!#REF!),"")</f>
        <v>#ERROR!</v>
      </c>
      <c r="Q14" s="180" t="str">
        <f>IF(AND('Mapa final'!#REF!="Muy Alta",'Mapa final'!#REF!="Menor"),CONCATENATE("R9C",'Mapa final'!#REF!),"")</f>
        <v>#ERROR!</v>
      </c>
      <c r="R14" s="180" t="str">
        <f>IF(AND('Mapa final'!#REF!="Muy Alta",'Mapa final'!#REF!="Menor"),CONCATENATE("R9C",'Mapa final'!#REF!),"")</f>
        <v>#ERROR!</v>
      </c>
      <c r="S14" s="180" t="str">
        <f>IF(AND('Mapa final'!#REF!="Muy Alta",'Mapa final'!#REF!="Menor"),CONCATENATE("R9C",'Mapa final'!#REF!),"")</f>
        <v>#ERROR!</v>
      </c>
      <c r="T14" s="180" t="str">
        <f>IF(AND('Mapa final'!#REF!="Muy Alta",'Mapa final'!#REF!="Menor"),CONCATENATE("R9C",'Mapa final'!#REF!),"")</f>
        <v>#ERROR!</v>
      </c>
      <c r="U14" s="181" t="str">
        <f>IF(AND('Mapa final'!#REF!="Muy Alta",'Mapa final'!#REF!="Menor"),CONCATENATE("R9C",'Mapa final'!#REF!),"")</f>
        <v>#ERROR!</v>
      </c>
      <c r="V14" s="179" t="str">
        <f>IF(AND('Mapa final'!#REF!="Muy Alta",'Mapa final'!#REF!="Moderado"),CONCATENATE("R9C",'Mapa final'!#REF!),"")</f>
        <v>#ERROR!</v>
      </c>
      <c r="W14" s="180" t="str">
        <f>IF(AND('Mapa final'!#REF!="Muy Alta",'Mapa final'!#REF!="Moderado"),CONCATENATE("R9C",'Mapa final'!#REF!),"")</f>
        <v>#ERROR!</v>
      </c>
      <c r="X14" s="180" t="str">
        <f>IF(AND('Mapa final'!#REF!="Muy Alta",'Mapa final'!#REF!="Moderado"),CONCATENATE("R9C",'Mapa final'!#REF!),"")</f>
        <v>#ERROR!</v>
      </c>
      <c r="Y14" s="180" t="str">
        <f>IF(AND('Mapa final'!#REF!="Muy Alta",'Mapa final'!#REF!="Moderado"),CONCATENATE("R9C",'Mapa final'!#REF!),"")</f>
        <v>#ERROR!</v>
      </c>
      <c r="Z14" s="180" t="str">
        <f>IF(AND('Mapa final'!#REF!="Muy Alta",'Mapa final'!#REF!="Moderado"),CONCATENATE("R9C",'Mapa final'!#REF!),"")</f>
        <v>#ERROR!</v>
      </c>
      <c r="AA14" s="181" t="str">
        <f>IF(AND('Mapa final'!#REF!="Muy Alta",'Mapa final'!#REF!="Moderado"),CONCATENATE("R9C",'Mapa final'!#REF!),"")</f>
        <v>#ERROR!</v>
      </c>
      <c r="AB14" s="179" t="str">
        <f>IF(AND('Mapa final'!#REF!="Muy Alta",'Mapa final'!#REF!="Mayor"),CONCATENATE("R9C",'Mapa final'!#REF!),"")</f>
        <v>#ERROR!</v>
      </c>
      <c r="AC14" s="180" t="str">
        <f>IF(AND('Mapa final'!#REF!="Muy Alta",'Mapa final'!#REF!="Mayor"),CONCATENATE("R9C",'Mapa final'!#REF!),"")</f>
        <v>#ERROR!</v>
      </c>
      <c r="AD14" s="180" t="str">
        <f>IF(AND('Mapa final'!#REF!="Muy Alta",'Mapa final'!#REF!="Mayor"),CONCATENATE("R9C",'Mapa final'!#REF!),"")</f>
        <v>#ERROR!</v>
      </c>
      <c r="AE14" s="180" t="str">
        <f>IF(AND('Mapa final'!#REF!="Muy Alta",'Mapa final'!#REF!="Mayor"),CONCATENATE("R9C",'Mapa final'!#REF!),"")</f>
        <v>#ERROR!</v>
      </c>
      <c r="AF14" s="180" t="str">
        <f>IF(AND('Mapa final'!#REF!="Muy Alta",'Mapa final'!#REF!="Mayor"),CONCATENATE("R9C",'Mapa final'!#REF!),"")</f>
        <v>#ERROR!</v>
      </c>
      <c r="AG14" s="181" t="str">
        <f>IF(AND('Mapa final'!#REF!="Muy Alta",'Mapa final'!#REF!="Mayor"),CONCATENATE("R9C",'Mapa final'!#REF!),"")</f>
        <v>#ERROR!</v>
      </c>
      <c r="AH14" s="182" t="str">
        <f>IF(AND('Mapa final'!#REF!="Muy Alta",'Mapa final'!#REF!="Catastrófico"),CONCATENATE("R9C",'Mapa final'!#REF!),"")</f>
        <v>#ERROR!</v>
      </c>
      <c r="AI14" s="183" t="str">
        <f>IF(AND('Mapa final'!#REF!="Muy Alta",'Mapa final'!#REF!="Catastrófico"),CONCATENATE("R9C",'Mapa final'!#REF!),"")</f>
        <v>#ERROR!</v>
      </c>
      <c r="AJ14" s="183" t="str">
        <f>IF(AND('Mapa final'!#REF!="Muy Alta",'Mapa final'!#REF!="Catastrófico"),CONCATENATE("R9C",'Mapa final'!#REF!),"")</f>
        <v>#ERROR!</v>
      </c>
      <c r="AK14" s="183" t="str">
        <f>IF(AND('Mapa final'!#REF!="Muy Alta",'Mapa final'!#REF!="Catastrófico"),CONCATENATE("R9C",'Mapa final'!#REF!),"")</f>
        <v>#ERROR!</v>
      </c>
      <c r="AL14" s="183" t="str">
        <f>IF(AND('Mapa final'!#REF!="Muy Alta",'Mapa final'!#REF!="Catastrófico"),CONCATENATE("R9C",'Mapa final'!#REF!),"")</f>
        <v>#ERROR!</v>
      </c>
      <c r="AM14" s="184" t="str">
        <f>IF(AND('Mapa final'!#REF!="Muy Alta",'Mapa final'!#REF!="Catastrófico"),CONCATENATE("R9C",'Mapa final'!#REF!),"")</f>
        <v>#ERROR!</v>
      </c>
      <c r="AN14" s="129"/>
      <c r="AO14" s="148"/>
      <c r="AT14" s="149"/>
    </row>
    <row r="15" ht="15.75" customHeight="1">
      <c r="B15" s="130"/>
      <c r="D15" s="8"/>
      <c r="E15" s="15"/>
      <c r="F15" s="11"/>
      <c r="G15" s="11"/>
      <c r="H15" s="11"/>
      <c r="I15" s="12"/>
      <c r="J15" s="185" t="str">
        <f>IF(AND('Mapa final'!#REF!="Muy Alta",'Mapa final'!#REF!="Leve"),CONCATENATE("R10C",'Mapa final'!#REF!),"")</f>
        <v>#ERROR!</v>
      </c>
      <c r="K15" s="186" t="str">
        <f>IF(AND('Mapa final'!#REF!="Muy Alta",'Mapa final'!#REF!="Leve"),CONCATENATE("R10C",'Mapa final'!#REF!),"")</f>
        <v>#ERROR!</v>
      </c>
      <c r="L15" s="186" t="str">
        <f>IF(AND('Mapa final'!#REF!="Muy Alta",'Mapa final'!#REF!="Leve"),CONCATENATE("R10C",'Mapa final'!#REF!),"")</f>
        <v>#ERROR!</v>
      </c>
      <c r="M15" s="186" t="str">
        <f>IF(AND('Mapa final'!#REF!="Muy Alta",'Mapa final'!#REF!="Leve"),CONCATENATE("R10C",'Mapa final'!#REF!),"")</f>
        <v>#ERROR!</v>
      </c>
      <c r="N15" s="186" t="str">
        <f>IF(AND('Mapa final'!#REF!="Muy Alta",'Mapa final'!#REF!="Leve"),CONCATENATE("R10C",'Mapa final'!#REF!),"")</f>
        <v>#ERROR!</v>
      </c>
      <c r="O15" s="187" t="str">
        <f>IF(AND('Mapa final'!#REF!="Muy Alta",'Mapa final'!#REF!="Leve"),CONCATENATE("R10C",'Mapa final'!#REF!),"")</f>
        <v>#ERROR!</v>
      </c>
      <c r="P15" s="179" t="str">
        <f>IF(AND('Mapa final'!#REF!="Muy Alta",'Mapa final'!#REF!="Menor"),CONCATENATE("R10C",'Mapa final'!#REF!),"")</f>
        <v>#ERROR!</v>
      </c>
      <c r="Q15" s="180" t="str">
        <f>IF(AND('Mapa final'!#REF!="Muy Alta",'Mapa final'!#REF!="Menor"),CONCATENATE("R10C",'Mapa final'!#REF!),"")</f>
        <v>#ERROR!</v>
      </c>
      <c r="R15" s="180" t="str">
        <f>IF(AND('Mapa final'!#REF!="Muy Alta",'Mapa final'!#REF!="Menor"),CONCATENATE("R10C",'Mapa final'!#REF!),"")</f>
        <v>#ERROR!</v>
      </c>
      <c r="S15" s="180" t="str">
        <f>IF(AND('Mapa final'!#REF!="Muy Alta",'Mapa final'!#REF!="Menor"),CONCATENATE("R10C",'Mapa final'!#REF!),"")</f>
        <v>#ERROR!</v>
      </c>
      <c r="T15" s="180" t="str">
        <f>IF(AND('Mapa final'!#REF!="Muy Alta",'Mapa final'!#REF!="Menor"),CONCATENATE("R10C",'Mapa final'!#REF!),"")</f>
        <v>#ERROR!</v>
      </c>
      <c r="U15" s="181" t="str">
        <f>IF(AND('Mapa final'!#REF!="Muy Alta",'Mapa final'!#REF!="Menor"),CONCATENATE("R10C",'Mapa final'!#REF!),"")</f>
        <v>#ERROR!</v>
      </c>
      <c r="V15" s="185" t="str">
        <f>IF(AND('Mapa final'!#REF!="Muy Alta",'Mapa final'!#REF!="Moderado"),CONCATENATE("R10C",'Mapa final'!#REF!),"")</f>
        <v>#ERROR!</v>
      </c>
      <c r="W15" s="186" t="str">
        <f>IF(AND('Mapa final'!#REF!="Muy Alta",'Mapa final'!#REF!="Moderado"),CONCATENATE("R10C",'Mapa final'!#REF!),"")</f>
        <v>#ERROR!</v>
      </c>
      <c r="X15" s="186" t="str">
        <f>IF(AND('Mapa final'!#REF!="Muy Alta",'Mapa final'!#REF!="Moderado"),CONCATENATE("R10C",'Mapa final'!#REF!),"")</f>
        <v>#ERROR!</v>
      </c>
      <c r="Y15" s="186" t="str">
        <f>IF(AND('Mapa final'!#REF!="Muy Alta",'Mapa final'!#REF!="Moderado"),CONCATENATE("R10C",'Mapa final'!#REF!),"")</f>
        <v>#ERROR!</v>
      </c>
      <c r="Z15" s="186" t="str">
        <f>IF(AND('Mapa final'!#REF!="Muy Alta",'Mapa final'!#REF!="Moderado"),CONCATENATE("R10C",'Mapa final'!#REF!),"")</f>
        <v>#ERROR!</v>
      </c>
      <c r="AA15" s="187" t="str">
        <f>IF(AND('Mapa final'!#REF!="Muy Alta",'Mapa final'!#REF!="Moderado"),CONCATENATE("R10C",'Mapa final'!#REF!),"")</f>
        <v>#ERROR!</v>
      </c>
      <c r="AB15" s="179" t="str">
        <f>IF(AND('Mapa final'!#REF!="Muy Alta",'Mapa final'!#REF!="Mayor"),CONCATENATE("R10C",'Mapa final'!#REF!),"")</f>
        <v>#ERROR!</v>
      </c>
      <c r="AC15" s="180" t="str">
        <f>IF(AND('Mapa final'!#REF!="Muy Alta",'Mapa final'!#REF!="Mayor"),CONCATENATE("R10C",'Mapa final'!#REF!),"")</f>
        <v>#ERROR!</v>
      </c>
      <c r="AD15" s="180" t="str">
        <f>IF(AND('Mapa final'!#REF!="Muy Alta",'Mapa final'!#REF!="Mayor"),CONCATENATE("R10C",'Mapa final'!#REF!),"")</f>
        <v>#ERROR!</v>
      </c>
      <c r="AE15" s="180" t="str">
        <f>IF(AND('Mapa final'!#REF!="Muy Alta",'Mapa final'!#REF!="Mayor"),CONCATENATE("R10C",'Mapa final'!#REF!),"")</f>
        <v>#ERROR!</v>
      </c>
      <c r="AF15" s="180" t="str">
        <f>IF(AND('Mapa final'!#REF!="Muy Alta",'Mapa final'!#REF!="Mayor"),CONCATENATE("R10C",'Mapa final'!#REF!),"")</f>
        <v>#ERROR!</v>
      </c>
      <c r="AG15" s="181" t="str">
        <f>IF(AND('Mapa final'!#REF!="Muy Alta",'Mapa final'!#REF!="Mayor"),CONCATENATE("R10C",'Mapa final'!#REF!),"")</f>
        <v>#ERROR!</v>
      </c>
      <c r="AH15" s="188" t="str">
        <f>IF(AND('Mapa final'!#REF!="Muy Alta",'Mapa final'!#REF!="Catastrófico"),CONCATENATE("R10C",'Mapa final'!#REF!),"")</f>
        <v>#ERROR!</v>
      </c>
      <c r="AI15" s="189" t="str">
        <f>IF(AND('Mapa final'!#REF!="Muy Alta",'Mapa final'!#REF!="Catastrófico"),CONCATENATE("R10C",'Mapa final'!#REF!),"")</f>
        <v>#ERROR!</v>
      </c>
      <c r="AJ15" s="189" t="str">
        <f>IF(AND('Mapa final'!#REF!="Muy Alta",'Mapa final'!#REF!="Catastrófico"),CONCATENATE("R10C",'Mapa final'!#REF!),"")</f>
        <v>#ERROR!</v>
      </c>
      <c r="AK15" s="189" t="str">
        <f>IF(AND('Mapa final'!#REF!="Muy Alta",'Mapa final'!#REF!="Catastrófico"),CONCATENATE("R10C",'Mapa final'!#REF!),"")</f>
        <v>#ERROR!</v>
      </c>
      <c r="AL15" s="189" t="str">
        <f>IF(AND('Mapa final'!#REF!="Muy Alta",'Mapa final'!#REF!="Catastrófico"),CONCATENATE("R10C",'Mapa final'!#REF!),"")</f>
        <v>#ERROR!</v>
      </c>
      <c r="AM15" s="190" t="str">
        <f>IF(AND('Mapa final'!#REF!="Muy Alta",'Mapa final'!#REF!="Catastrófico"),CONCATENATE("R10C",'Mapa final'!#REF!),"")</f>
        <v>#ERROR!</v>
      </c>
      <c r="AN15" s="129"/>
      <c r="AO15" s="156"/>
      <c r="AP15" s="157"/>
      <c r="AQ15" s="157"/>
      <c r="AR15" s="157"/>
      <c r="AS15" s="157"/>
      <c r="AT15" s="158"/>
    </row>
    <row r="16" ht="15.0" customHeight="1">
      <c r="B16" s="130"/>
      <c r="D16" s="8"/>
      <c r="E16" s="171" t="s">
        <v>134</v>
      </c>
      <c r="F16" s="2"/>
      <c r="G16" s="2"/>
      <c r="H16" s="2"/>
      <c r="I16" s="2"/>
      <c r="J16" s="191" t="str">
        <f>IF(AND('Mapa final'!$Y$16="Alta",'Mapa final'!$AA$16="Leve"),CONCATENATE("R1C",'Mapa final'!$O$16),"")</f>
        <v/>
      </c>
      <c r="K16" s="192" t="str">
        <f>IF(AND('Mapa final'!$Y$17="Alta",'Mapa final'!$AA$17="Leve"),CONCATENATE("R1C",'Mapa final'!$O$17),"")</f>
        <v/>
      </c>
      <c r="L16" s="192" t="str">
        <f>IF(AND('Mapa final'!$Y$18="Alta",'Mapa final'!$AA$18="Leve"),CONCATENATE("R1C",'Mapa final'!$O$18),"")</f>
        <v/>
      </c>
      <c r="M16" s="192" t="str">
        <f>IF(AND('Mapa final'!#REF!="Alta",'Mapa final'!#REF!="Leve"),CONCATENATE("R1C",'Mapa final'!#REF!),"")</f>
        <v>#ERROR!</v>
      </c>
      <c r="N16" s="192" t="str">
        <f>IF(AND('Mapa final'!#REF!="Alta",'Mapa final'!#REF!="Leve"),CONCATENATE("R1C",'Mapa final'!#REF!),"")</f>
        <v>#ERROR!</v>
      </c>
      <c r="O16" s="193" t="str">
        <f>IF(AND('Mapa final'!#REF!="Alta",'Mapa final'!#REF!="Leve"),CONCATENATE("R1C",'Mapa final'!#REF!),"")</f>
        <v>#ERROR!</v>
      </c>
      <c r="P16" s="191" t="str">
        <f>IF(AND('Mapa final'!$Y$16="Alta",'Mapa final'!$AA$16="Menor"),CONCATENATE("R1C",'Mapa final'!$O$16),"")</f>
        <v/>
      </c>
      <c r="Q16" s="192" t="str">
        <f>IF(AND('Mapa final'!$Y$17="Alta",'Mapa final'!$AA$17="Menor"),CONCATENATE("R1C",'Mapa final'!$O$17),"")</f>
        <v/>
      </c>
      <c r="R16" s="192" t="str">
        <f>IF(AND('Mapa final'!$Y$18="Alta",'Mapa final'!$AA$18="Menor"),CONCATENATE("R1C",'Mapa final'!$O$18),"")</f>
        <v/>
      </c>
      <c r="S16" s="192" t="str">
        <f>IF(AND('Mapa final'!#REF!="Alta",'Mapa final'!#REF!="Menor"),CONCATENATE("R1C",'Mapa final'!#REF!),"")</f>
        <v>#ERROR!</v>
      </c>
      <c r="T16" s="192" t="str">
        <f>IF(AND('Mapa final'!#REF!="Alta",'Mapa final'!#REF!="Menor"),CONCATENATE("R1C",'Mapa final'!#REF!),"")</f>
        <v>#ERROR!</v>
      </c>
      <c r="U16" s="193" t="str">
        <f>IF(AND('Mapa final'!#REF!="Alta",'Mapa final'!#REF!="Menor"),CONCATENATE("R1C",'Mapa final'!#REF!),"")</f>
        <v>#ERROR!</v>
      </c>
      <c r="V16" s="172" t="str">
        <f>IF(AND('Mapa final'!$Y$16="Alta",'Mapa final'!$AA$16="Moderado"),CONCATENATE("R1C",'Mapa final'!$O$16),"")</f>
        <v/>
      </c>
      <c r="W16" s="173" t="str">
        <f>IF(AND('Mapa final'!$Y$17="Alta",'Mapa final'!$AA$17="Moderado"),CONCATENATE("R1C",'Mapa final'!$O$17),"")</f>
        <v/>
      </c>
      <c r="X16" s="173" t="str">
        <f>IF(AND('Mapa final'!$Y$18="Alta",'Mapa final'!$AA$18="Moderado"),CONCATENATE("R1C",'Mapa final'!$O$18),"")</f>
        <v/>
      </c>
      <c r="Y16" s="173" t="str">
        <f>IF(AND('Mapa final'!#REF!="Alta",'Mapa final'!#REF!="Moderado"),CONCATENATE("R1C",'Mapa final'!#REF!),"")</f>
        <v>#ERROR!</v>
      </c>
      <c r="Z16" s="173" t="str">
        <f>IF(AND('Mapa final'!#REF!="Alta",'Mapa final'!#REF!="Moderado"),CONCATENATE("R1C",'Mapa final'!#REF!),"")</f>
        <v>#ERROR!</v>
      </c>
      <c r="AA16" s="174" t="str">
        <f>IF(AND('Mapa final'!#REF!="Alta",'Mapa final'!#REF!="Moderado"),CONCATENATE("R1C",'Mapa final'!#REF!),"")</f>
        <v>#ERROR!</v>
      </c>
      <c r="AB16" s="172" t="str">
        <f>IF(AND('Mapa final'!$Y$16="Alta",'Mapa final'!$AA$16="Mayor"),CONCATENATE("R1C",'Mapa final'!$O$16),"")</f>
        <v/>
      </c>
      <c r="AC16" s="173" t="str">
        <f>IF(AND('Mapa final'!$Y$17="Alta",'Mapa final'!$AA$17="Mayor"),CONCATENATE("R1C",'Mapa final'!$O$17),"")</f>
        <v/>
      </c>
      <c r="AD16" s="173" t="str">
        <f>IF(AND('Mapa final'!$Y$18="Alta",'Mapa final'!$AA$18="Mayor"),CONCATENATE("R1C",'Mapa final'!$O$18),"")</f>
        <v/>
      </c>
      <c r="AE16" s="173" t="str">
        <f>IF(AND('Mapa final'!#REF!="Alta",'Mapa final'!#REF!="Mayor"),CONCATENATE("R1C",'Mapa final'!#REF!),"")</f>
        <v>#ERROR!</v>
      </c>
      <c r="AF16" s="173" t="str">
        <f>IF(AND('Mapa final'!#REF!="Alta",'Mapa final'!#REF!="Mayor"),CONCATENATE("R1C",'Mapa final'!#REF!),"")</f>
        <v>#ERROR!</v>
      </c>
      <c r="AG16" s="174" t="str">
        <f>IF(AND('Mapa final'!#REF!="Alta",'Mapa final'!#REF!="Mayor"),CONCATENATE("R1C",'Mapa final'!#REF!),"")</f>
        <v>#ERROR!</v>
      </c>
      <c r="AH16" s="175" t="str">
        <f>IF(AND('Mapa final'!$Y$16="Alta",'Mapa final'!$AA$16="Catastrófico"),CONCATENATE("R1C",'Mapa final'!$O$16),"")</f>
        <v/>
      </c>
      <c r="AI16" s="176" t="str">
        <f>IF(AND('Mapa final'!$Y$17="Alta",'Mapa final'!$AA$17="Catastrófico"),CONCATENATE("R1C",'Mapa final'!$O$17),"")</f>
        <v/>
      </c>
      <c r="AJ16" s="176" t="str">
        <f>IF(AND('Mapa final'!$Y$18="Alta",'Mapa final'!$AA$18="Catastrófico"),CONCATENATE("R1C",'Mapa final'!$O$18),"")</f>
        <v/>
      </c>
      <c r="AK16" s="176" t="str">
        <f>IF(AND('Mapa final'!#REF!="Alta",'Mapa final'!#REF!="Catastrófico"),CONCATENATE("R1C",'Mapa final'!#REF!),"")</f>
        <v>#ERROR!</v>
      </c>
      <c r="AL16" s="176" t="str">
        <f>IF(AND('Mapa final'!#REF!="Alta",'Mapa final'!#REF!="Catastrófico"),CONCATENATE("R1C",'Mapa final'!#REF!),"")</f>
        <v>#ERROR!</v>
      </c>
      <c r="AM16" s="177" t="str">
        <f>IF(AND('Mapa final'!#REF!="Alta",'Mapa final'!#REF!="Catastrófico"),CONCATENATE("R1C",'Mapa final'!#REF!),"")</f>
        <v>#ERROR!</v>
      </c>
      <c r="AN16" s="129"/>
      <c r="AO16" s="194" t="s">
        <v>135</v>
      </c>
      <c r="AP16" s="144"/>
      <c r="AQ16" s="144"/>
      <c r="AR16" s="144"/>
      <c r="AS16" s="144"/>
      <c r="AT16" s="145"/>
    </row>
    <row r="17" ht="15.0" customHeight="1">
      <c r="B17" s="130"/>
      <c r="D17" s="8"/>
      <c r="E17" s="7"/>
      <c r="J17" s="195" t="str">
        <f>IF(AND('Mapa final'!$Y$21="Alta",'Mapa final'!$AA$21="Leve"),CONCATENATE("R2C",'Mapa final'!$O$21),"")</f>
        <v/>
      </c>
      <c r="K17" s="196" t="str">
        <f>IF(AND('Mapa final'!#REF!="Alta",'Mapa final'!#REF!="Leve"),CONCATENATE("R2C",'Mapa final'!#REF!),"")</f>
        <v>#ERROR!</v>
      </c>
      <c r="L17" s="196" t="str">
        <f>IF(AND('Mapa final'!#REF!="Alta",'Mapa final'!#REF!="Leve"),CONCATENATE("R2C",'Mapa final'!#REF!),"")</f>
        <v>#ERROR!</v>
      </c>
      <c r="M17" s="196" t="str">
        <f>IF(AND('Mapa final'!#REF!="Alta",'Mapa final'!#REF!="Leve"),CONCATENATE("R2C",'Mapa final'!#REF!),"")</f>
        <v>#ERROR!</v>
      </c>
      <c r="N17" s="196" t="str">
        <f>IF(AND('Mapa final'!$Y$22="Alta",'Mapa final'!$AA$22="Leve"),CONCATENATE("R2C",'Mapa final'!$O$22),"")</f>
        <v/>
      </c>
      <c r="O17" s="197" t="str">
        <f>IF(AND('Mapa final'!$Y$23="Alta",'Mapa final'!$AA$23="Leve"),CONCATENATE("R2C",'Mapa final'!$O$23),"")</f>
        <v/>
      </c>
      <c r="P17" s="195" t="str">
        <f>IF(AND('Mapa final'!$Y$21="Alta",'Mapa final'!$AA$21="Menor"),CONCATENATE("R2C",'Mapa final'!$O$21),"")</f>
        <v/>
      </c>
      <c r="Q17" s="196" t="str">
        <f>IF(AND('Mapa final'!#REF!="Alta",'Mapa final'!#REF!="Menor"),CONCATENATE("R2C",'Mapa final'!#REF!),"")</f>
        <v>#ERROR!</v>
      </c>
      <c r="R17" s="196" t="str">
        <f>IF(AND('Mapa final'!#REF!="Alta",'Mapa final'!#REF!="Menor"),CONCATENATE("R2C",'Mapa final'!#REF!),"")</f>
        <v>#ERROR!</v>
      </c>
      <c r="S17" s="196" t="str">
        <f>IF(AND('Mapa final'!#REF!="Alta",'Mapa final'!#REF!="Menor"),CONCATENATE("R2C",'Mapa final'!#REF!),"")</f>
        <v>#ERROR!</v>
      </c>
      <c r="T17" s="196" t="str">
        <f>IF(AND('Mapa final'!$Y$22="Alta",'Mapa final'!$AA$22="Menor"),CONCATENATE("R2C",'Mapa final'!$O$22),"")</f>
        <v/>
      </c>
      <c r="U17" s="197" t="str">
        <f>IF(AND('Mapa final'!$Y$23="Alta",'Mapa final'!$AA$23="Menor"),CONCATENATE("R2C",'Mapa final'!$O$23),"")</f>
        <v/>
      </c>
      <c r="V17" s="179" t="str">
        <f>IF(AND('Mapa final'!$Y$21="Alta",'Mapa final'!$AA$21="Moderado"),CONCATENATE("R2C",'Mapa final'!$O$21),"")</f>
        <v/>
      </c>
      <c r="W17" s="180" t="str">
        <f>IF(AND('Mapa final'!#REF!="Alta",'Mapa final'!#REF!="Moderado"),CONCATENATE("R2C",'Mapa final'!#REF!),"")</f>
        <v>#ERROR!</v>
      </c>
      <c r="X17" s="180" t="str">
        <f>IF(AND('Mapa final'!#REF!="Alta",'Mapa final'!#REF!="Moderado"),CONCATENATE("R2C",'Mapa final'!#REF!),"")</f>
        <v>#ERROR!</v>
      </c>
      <c r="Y17" s="180" t="str">
        <f>IF(AND('Mapa final'!#REF!="Alta",'Mapa final'!#REF!="Moderado"),CONCATENATE("R2C",'Mapa final'!#REF!),"")</f>
        <v>#ERROR!</v>
      </c>
      <c r="Z17" s="180" t="str">
        <f>IF(AND('Mapa final'!$Y$22="Alta",'Mapa final'!$AA$22="Moderado"),CONCATENATE("R2C",'Mapa final'!$O$22),"")</f>
        <v/>
      </c>
      <c r="AA17" s="181" t="str">
        <f>IF(AND('Mapa final'!$Y$23="Alta",'Mapa final'!$AA$23="Moderado"),CONCATENATE("R2C",'Mapa final'!$O$23),"")</f>
        <v/>
      </c>
      <c r="AB17" s="179" t="str">
        <f>IF(AND('Mapa final'!$Y$21="Alta",'Mapa final'!$AA$21="Mayor"),CONCATENATE("R2C",'Mapa final'!$O$21),"")</f>
        <v/>
      </c>
      <c r="AC17" s="180" t="str">
        <f>IF(AND('Mapa final'!#REF!="Alta",'Mapa final'!#REF!="Mayor"),CONCATENATE("R2C",'Mapa final'!#REF!),"")</f>
        <v>#ERROR!</v>
      </c>
      <c r="AD17" s="180" t="str">
        <f>IF(AND('Mapa final'!#REF!="Alta",'Mapa final'!#REF!="Mayor"),CONCATENATE("R2C",'Mapa final'!#REF!),"")</f>
        <v>#ERROR!</v>
      </c>
      <c r="AE17" s="180" t="str">
        <f>IF(AND('Mapa final'!#REF!="Alta",'Mapa final'!#REF!="Mayor"),CONCATENATE("R2C",'Mapa final'!#REF!),"")</f>
        <v>#ERROR!</v>
      </c>
      <c r="AF17" s="180" t="str">
        <f>IF(AND('Mapa final'!$Y$22="Alta",'Mapa final'!$AA$22="Mayor"),CONCATENATE("R2C",'Mapa final'!$O$22),"")</f>
        <v/>
      </c>
      <c r="AG17" s="181" t="str">
        <f>IF(AND('Mapa final'!$Y$23="Alta",'Mapa final'!$AA$23="Mayor"),CONCATENATE("R2C",'Mapa final'!$O$23),"")</f>
        <v/>
      </c>
      <c r="AH17" s="182" t="str">
        <f>IF(AND('Mapa final'!$Y$21="Alta",'Mapa final'!$AA$21="Catastrófico"),CONCATENATE("R2C",'Mapa final'!$O$21),"")</f>
        <v/>
      </c>
      <c r="AI17" s="183" t="str">
        <f>IF(AND('Mapa final'!#REF!="Alta",'Mapa final'!#REF!="Catastrófico"),CONCATENATE("R2C",'Mapa final'!#REF!),"")</f>
        <v>#ERROR!</v>
      </c>
      <c r="AJ17" s="183" t="str">
        <f>IF(AND('Mapa final'!#REF!="Alta",'Mapa final'!#REF!="Catastrófico"),CONCATENATE("R2C",'Mapa final'!#REF!),"")</f>
        <v>#ERROR!</v>
      </c>
      <c r="AK17" s="183" t="str">
        <f>IF(AND('Mapa final'!#REF!="Alta",'Mapa final'!#REF!="Catastrófico"),CONCATENATE("R2C",'Mapa final'!#REF!),"")</f>
        <v>#ERROR!</v>
      </c>
      <c r="AL17" s="183" t="str">
        <f>IF(AND('Mapa final'!$Y$22="Alta",'Mapa final'!$AA$22="Catastrófico"),CONCATENATE("R2C",'Mapa final'!$O$22),"")</f>
        <v/>
      </c>
      <c r="AM17" s="184" t="str">
        <f>IF(AND('Mapa final'!$Y$23="Alta",'Mapa final'!$AA$23="Catastrófico"),CONCATENATE("R2C",'Mapa final'!$O$23),"")</f>
        <v/>
      </c>
      <c r="AN17" s="129"/>
      <c r="AO17" s="148"/>
      <c r="AT17" s="149"/>
    </row>
    <row r="18" ht="15.0" customHeight="1">
      <c r="B18" s="130"/>
      <c r="D18" s="8"/>
      <c r="E18" s="7"/>
      <c r="J18" s="195" t="str">
        <f>IF(AND('Mapa final'!$Y$26="Alta",'Mapa final'!$AA$26="Leve"),CONCATENATE("R3C",'Mapa final'!$O$26),"")</f>
        <v/>
      </c>
      <c r="K18" s="196" t="str">
        <f>IF(AND('Mapa final'!$Y$27="Alta",'Mapa final'!$AA$27="Leve"),CONCATENATE("R3C",'Mapa final'!$O$27),"")</f>
        <v/>
      </c>
      <c r="L18" s="196" t="str">
        <f>IF(AND('Mapa final'!$Y$28="Alta",'Mapa final'!$AA$28="Leve"),CONCATENATE("R3C",'Mapa final'!$O$28),"")</f>
        <v/>
      </c>
      <c r="M18" s="196" t="str">
        <f>IF(AND('Mapa final'!#REF!="Alta",'Mapa final'!#REF!="Leve"),CONCATENATE("R3C",'Mapa final'!#REF!),"")</f>
        <v>#ERROR!</v>
      </c>
      <c r="N18" s="196" t="str">
        <f>IF(AND('Mapa final'!#REF!="Alta",'Mapa final'!#REF!="Leve"),CONCATENATE("R3C",'Mapa final'!#REF!),"")</f>
        <v>#ERROR!</v>
      </c>
      <c r="O18" s="197" t="str">
        <f>IF(AND('Mapa final'!#REF!="Alta",'Mapa final'!#REF!="Leve"),CONCATENATE("R3C",'Mapa final'!#REF!),"")</f>
        <v>#ERROR!</v>
      </c>
      <c r="P18" s="195" t="str">
        <f>IF(AND('Mapa final'!$Y$26="Alta",'Mapa final'!$AA$26="Menor"),CONCATENATE("R3C",'Mapa final'!$O$26),"")</f>
        <v/>
      </c>
      <c r="Q18" s="196" t="str">
        <f>IF(AND('Mapa final'!$Y$27="Alta",'Mapa final'!$AA$27="Menor"),CONCATENATE("R3C",'Mapa final'!$O$27),"")</f>
        <v/>
      </c>
      <c r="R18" s="196" t="str">
        <f>IF(AND('Mapa final'!$Y$28="Alta",'Mapa final'!$AA$28="Menor"),CONCATENATE("R3C",'Mapa final'!$O$28),"")</f>
        <v/>
      </c>
      <c r="S18" s="196" t="str">
        <f>IF(AND('Mapa final'!#REF!="Alta",'Mapa final'!#REF!="Menor"),CONCATENATE("R3C",'Mapa final'!#REF!),"")</f>
        <v>#ERROR!</v>
      </c>
      <c r="T18" s="196" t="str">
        <f>IF(AND('Mapa final'!#REF!="Alta",'Mapa final'!#REF!="Menor"),CONCATENATE("R3C",'Mapa final'!#REF!),"")</f>
        <v>#ERROR!</v>
      </c>
      <c r="U18" s="197" t="str">
        <f>IF(AND('Mapa final'!#REF!="Alta",'Mapa final'!#REF!="Menor"),CONCATENATE("R3C",'Mapa final'!#REF!),"")</f>
        <v>#ERROR!</v>
      </c>
      <c r="V18" s="179" t="str">
        <f>IF(AND('Mapa final'!$Y$26="Alta",'Mapa final'!$AA$26="Moderado"),CONCATENATE("R3C",'Mapa final'!$O$26),"")</f>
        <v/>
      </c>
      <c r="W18" s="180" t="str">
        <f>IF(AND('Mapa final'!$Y$27="Alta",'Mapa final'!$AA$27="Moderado"),CONCATENATE("R3C",'Mapa final'!$O$27),"")</f>
        <v/>
      </c>
      <c r="X18" s="180" t="str">
        <f>IF(AND('Mapa final'!$Y$28="Alta",'Mapa final'!$AA$28="Moderado"),CONCATENATE("R3C",'Mapa final'!$O$28),"")</f>
        <v/>
      </c>
      <c r="Y18" s="180" t="str">
        <f>IF(AND('Mapa final'!#REF!="Alta",'Mapa final'!#REF!="Moderado"),CONCATENATE("R3C",'Mapa final'!#REF!),"")</f>
        <v>#ERROR!</v>
      </c>
      <c r="Z18" s="180" t="str">
        <f>IF(AND('Mapa final'!#REF!="Alta",'Mapa final'!#REF!="Moderado"),CONCATENATE("R3C",'Mapa final'!#REF!),"")</f>
        <v>#ERROR!</v>
      </c>
      <c r="AA18" s="181" t="str">
        <f>IF(AND('Mapa final'!#REF!="Alta",'Mapa final'!#REF!="Moderado"),CONCATENATE("R3C",'Mapa final'!#REF!),"")</f>
        <v>#ERROR!</v>
      </c>
      <c r="AB18" s="179" t="str">
        <f>IF(AND('Mapa final'!$Y$26="Alta",'Mapa final'!$AA$26="Mayor"),CONCATENATE("R3C",'Mapa final'!$O$26),"")</f>
        <v/>
      </c>
      <c r="AC18" s="180" t="str">
        <f>IF(AND('Mapa final'!$Y$27="Alta",'Mapa final'!$AA$27="Mayor"),CONCATENATE("R3C",'Mapa final'!$O$27),"")</f>
        <v/>
      </c>
      <c r="AD18" s="180" t="str">
        <f>IF(AND('Mapa final'!$Y$28="Alta",'Mapa final'!$AA$28="Mayor"),CONCATENATE("R3C",'Mapa final'!$O$28),"")</f>
        <v/>
      </c>
      <c r="AE18" s="180" t="str">
        <f>IF(AND('Mapa final'!#REF!="Alta",'Mapa final'!#REF!="Mayor"),CONCATENATE("R3C",'Mapa final'!#REF!),"")</f>
        <v>#ERROR!</v>
      </c>
      <c r="AF18" s="180" t="str">
        <f>IF(AND('Mapa final'!#REF!="Alta",'Mapa final'!#REF!="Mayor"),CONCATENATE("R3C",'Mapa final'!#REF!),"")</f>
        <v>#ERROR!</v>
      </c>
      <c r="AG18" s="181" t="str">
        <f>IF(AND('Mapa final'!#REF!="Alta",'Mapa final'!#REF!="Mayor"),CONCATENATE("R3C",'Mapa final'!#REF!),"")</f>
        <v>#ERROR!</v>
      </c>
      <c r="AH18" s="182" t="str">
        <f>IF(AND('Mapa final'!$Y$26="Alta",'Mapa final'!$AA$26="Catastrófico"),CONCATENATE("R3C",'Mapa final'!$O$26),"")</f>
        <v/>
      </c>
      <c r="AI18" s="183" t="str">
        <f>IF(AND('Mapa final'!$Y$27="Alta",'Mapa final'!$AA$27="Catastrófico"),CONCATENATE("R3C",'Mapa final'!$O$27),"")</f>
        <v/>
      </c>
      <c r="AJ18" s="183" t="str">
        <f>IF(AND('Mapa final'!$Y$28="Alta",'Mapa final'!$AA$28="Catastrófico"),CONCATENATE("R3C",'Mapa final'!$O$28),"")</f>
        <v/>
      </c>
      <c r="AK18" s="183" t="str">
        <f>IF(AND('Mapa final'!#REF!="Alta",'Mapa final'!#REF!="Catastrófico"),CONCATENATE("R3C",'Mapa final'!#REF!),"")</f>
        <v>#ERROR!</v>
      </c>
      <c r="AL18" s="183" t="str">
        <f>IF(AND('Mapa final'!#REF!="Alta",'Mapa final'!#REF!="Catastrófico"),CONCATENATE("R3C",'Mapa final'!#REF!),"")</f>
        <v>#ERROR!</v>
      </c>
      <c r="AM18" s="184" t="str">
        <f>IF(AND('Mapa final'!#REF!="Alta",'Mapa final'!#REF!="Catastrófico"),CONCATENATE("R3C",'Mapa final'!#REF!),"")</f>
        <v>#ERROR!</v>
      </c>
      <c r="AN18" s="129"/>
      <c r="AO18" s="148"/>
      <c r="AT18" s="149"/>
    </row>
    <row r="19" ht="15.0" customHeight="1">
      <c r="B19" s="130"/>
      <c r="D19" s="8"/>
      <c r="E19" s="7"/>
      <c r="J19" s="195" t="str">
        <f>IF(AND('Mapa final'!$Y$31="Alta",'Mapa final'!$AA$31="Leve"),CONCATENATE("R4C",'Mapa final'!$O$31),"")</f>
        <v/>
      </c>
      <c r="K19" s="196" t="str">
        <f>IF(AND('Mapa final'!$Y$32="Alta",'Mapa final'!$AA$32="Leve"),CONCATENATE("R4C",'Mapa final'!$O$32),"")</f>
        <v/>
      </c>
      <c r="L19" s="196" t="str">
        <f>IF(AND('Mapa final'!#REF!="Alta",'Mapa final'!#REF!="Leve"),CONCATENATE("R4C",'Mapa final'!#REF!),"")</f>
        <v>#ERROR!</v>
      </c>
      <c r="M19" s="196" t="str">
        <f>IF(AND('Mapa final'!$Y$33="Alta",'Mapa final'!$AA$33="Leve"),CONCATENATE("R4C",'Mapa final'!$O$33),"")</f>
        <v/>
      </c>
      <c r="N19" s="196" t="str">
        <f>IF(AND('Mapa final'!#REF!="Alta",'Mapa final'!#REF!="Leve"),CONCATENATE("R4C",'Mapa final'!#REF!),"")</f>
        <v>#ERROR!</v>
      </c>
      <c r="O19" s="197" t="str">
        <f>IF(AND('Mapa final'!#REF!="Alta",'Mapa final'!#REF!="Leve"),CONCATENATE("R4C",'Mapa final'!#REF!),"")</f>
        <v>#ERROR!</v>
      </c>
      <c r="P19" s="195" t="str">
        <f>IF(AND('Mapa final'!$Y$31="Alta",'Mapa final'!$AA$31="Menor"),CONCATENATE("R4C",'Mapa final'!$O$31),"")</f>
        <v/>
      </c>
      <c r="Q19" s="196" t="str">
        <f>IF(AND('Mapa final'!$Y$32="Alta",'Mapa final'!$AA$32="Menor"),CONCATENATE("R4C",'Mapa final'!$O$32),"")</f>
        <v/>
      </c>
      <c r="R19" s="196" t="str">
        <f>IF(AND('Mapa final'!#REF!="Alta",'Mapa final'!#REF!="Menor"),CONCATENATE("R4C",'Mapa final'!#REF!),"")</f>
        <v>#ERROR!</v>
      </c>
      <c r="S19" s="196" t="str">
        <f>IF(AND('Mapa final'!$Y$33="Alta",'Mapa final'!$AA$33="Menor"),CONCATENATE("R4C",'Mapa final'!$O$33),"")</f>
        <v/>
      </c>
      <c r="T19" s="196" t="str">
        <f>IF(AND('Mapa final'!#REF!="Alta",'Mapa final'!#REF!="Menor"),CONCATENATE("R4C",'Mapa final'!#REF!),"")</f>
        <v>#ERROR!</v>
      </c>
      <c r="U19" s="197" t="str">
        <f>IF(AND('Mapa final'!#REF!="Alta",'Mapa final'!#REF!="Menor"),CONCATENATE("R4C",'Mapa final'!#REF!),"")</f>
        <v>#ERROR!</v>
      </c>
      <c r="V19" s="179" t="str">
        <f>IF(AND('Mapa final'!$Y$31="Alta",'Mapa final'!$AA$31="Moderado"),CONCATENATE("R4C",'Mapa final'!$O$31),"")</f>
        <v/>
      </c>
      <c r="W19" s="180" t="str">
        <f>IF(AND('Mapa final'!$Y$32="Alta",'Mapa final'!$AA$32="Moderado"),CONCATENATE("R4C",'Mapa final'!$O$32),"")</f>
        <v/>
      </c>
      <c r="X19" s="180" t="str">
        <f>IF(AND('Mapa final'!#REF!="Alta",'Mapa final'!#REF!="Moderado"),CONCATENATE("R4C",'Mapa final'!#REF!),"")</f>
        <v>#ERROR!</v>
      </c>
      <c r="Y19" s="180" t="str">
        <f>IF(AND('Mapa final'!$Y$33="Alta",'Mapa final'!$AA$33="Moderado"),CONCATENATE("R4C",'Mapa final'!$O$33),"")</f>
        <v/>
      </c>
      <c r="Z19" s="180" t="str">
        <f>IF(AND('Mapa final'!#REF!="Alta",'Mapa final'!#REF!="Moderado"),CONCATENATE("R4C",'Mapa final'!#REF!),"")</f>
        <v>#ERROR!</v>
      </c>
      <c r="AA19" s="181" t="str">
        <f>IF(AND('Mapa final'!#REF!="Alta",'Mapa final'!#REF!="Moderado"),CONCATENATE("R4C",'Mapa final'!#REF!),"")</f>
        <v>#ERROR!</v>
      </c>
      <c r="AB19" s="179" t="str">
        <f>IF(AND('Mapa final'!$Y$31="Alta",'Mapa final'!$AA$31="Mayor"),CONCATENATE("R4C",'Mapa final'!$O$31),"")</f>
        <v/>
      </c>
      <c r="AC19" s="180" t="str">
        <f>IF(AND('Mapa final'!$Y$32="Alta",'Mapa final'!$AA$32="Mayor"),CONCATENATE("R4C",'Mapa final'!$O$32),"")</f>
        <v/>
      </c>
      <c r="AD19" s="180" t="str">
        <f>IF(AND('Mapa final'!#REF!="Alta",'Mapa final'!#REF!="Mayor"),CONCATENATE("R4C",'Mapa final'!#REF!),"")</f>
        <v>#ERROR!</v>
      </c>
      <c r="AE19" s="180" t="str">
        <f>IF(AND('Mapa final'!$Y$33="Alta",'Mapa final'!$AA$33="Mayor"),CONCATENATE("R4C",'Mapa final'!$O$33),"")</f>
        <v/>
      </c>
      <c r="AF19" s="180" t="str">
        <f>IF(AND('Mapa final'!#REF!="Alta",'Mapa final'!#REF!="Mayor"),CONCATENATE("R4C",'Mapa final'!#REF!),"")</f>
        <v>#ERROR!</v>
      </c>
      <c r="AG19" s="181" t="str">
        <f>IF(AND('Mapa final'!#REF!="Alta",'Mapa final'!#REF!="Mayor"),CONCATENATE("R4C",'Mapa final'!#REF!),"")</f>
        <v>#ERROR!</v>
      </c>
      <c r="AH19" s="182" t="str">
        <f>IF(AND('Mapa final'!$Y$31="Alta",'Mapa final'!$AA$31="Catastrófico"),CONCATENATE("R4C",'Mapa final'!$O$31),"")</f>
        <v/>
      </c>
      <c r="AI19" s="183" t="str">
        <f>IF(AND('Mapa final'!$Y$32="Alta",'Mapa final'!$AA$32="Catastrófico"),CONCATENATE("R4C",'Mapa final'!$O$32),"")</f>
        <v/>
      </c>
      <c r="AJ19" s="183" t="str">
        <f>IF(AND('Mapa final'!#REF!="Alta",'Mapa final'!#REF!="Catastrófico"),CONCATENATE("R4C",'Mapa final'!#REF!),"")</f>
        <v>#ERROR!</v>
      </c>
      <c r="AK19" s="183" t="str">
        <f>IF(AND('Mapa final'!$Y$33="Alta",'Mapa final'!$AA$33="Catastrófico"),CONCATENATE("R4C",'Mapa final'!$O$33),"")</f>
        <v/>
      </c>
      <c r="AL19" s="183" t="str">
        <f>IF(AND('Mapa final'!#REF!="Alta",'Mapa final'!#REF!="Catastrófico"),CONCATENATE("R4C",'Mapa final'!#REF!),"")</f>
        <v>#ERROR!</v>
      </c>
      <c r="AM19" s="184" t="str">
        <f>IF(AND('Mapa final'!#REF!="Alta",'Mapa final'!#REF!="Catastrófico"),CONCATENATE("R4C",'Mapa final'!#REF!),"")</f>
        <v>#ERROR!</v>
      </c>
      <c r="AN19" s="129"/>
      <c r="AO19" s="148"/>
      <c r="AT19" s="149"/>
    </row>
    <row r="20" ht="15.0" customHeight="1">
      <c r="B20" s="130"/>
      <c r="D20" s="8"/>
      <c r="E20" s="7"/>
      <c r="J20" s="195" t="str">
        <f>IF(AND('Mapa final'!$Y$36="Alta",'Mapa final'!$AA$36="Leve"),CONCATENATE("R5C",'Mapa final'!$O$36),"")</f>
        <v/>
      </c>
      <c r="K20" s="196" t="str">
        <f>IF(AND('Mapa final'!$Y$37="Alta",'Mapa final'!$AA$37="Leve"),CONCATENATE("R5C",'Mapa final'!$O$37),"")</f>
        <v/>
      </c>
      <c r="L20" s="196" t="str">
        <f>IF(AND('Mapa final'!$Y$38="Alta",'Mapa final'!$AA$38="Leve"),CONCATENATE("R5C",'Mapa final'!$O$38),"")</f>
        <v/>
      </c>
      <c r="M20" s="196" t="str">
        <f>IF(AND('Mapa final'!#REF!="Alta",'Mapa final'!#REF!="Leve"),CONCATENATE("R5C",'Mapa final'!#REF!),"")</f>
        <v>#ERROR!</v>
      </c>
      <c r="N20" s="196" t="str">
        <f>IF(AND('Mapa final'!#REF!="Alta",'Mapa final'!#REF!="Leve"),CONCATENATE("R5C",'Mapa final'!#REF!),"")</f>
        <v>#ERROR!</v>
      </c>
      <c r="O20" s="197" t="str">
        <f>IF(AND('Mapa final'!#REF!="Alta",'Mapa final'!#REF!="Leve"),CONCATENATE("R5C",'Mapa final'!#REF!),"")</f>
        <v>#ERROR!</v>
      </c>
      <c r="P20" s="195" t="str">
        <f>IF(AND('Mapa final'!$Y$36="Alta",'Mapa final'!$AA$36="Menor"),CONCATENATE("R5C",'Mapa final'!$O$36),"")</f>
        <v/>
      </c>
      <c r="Q20" s="196" t="str">
        <f>IF(AND('Mapa final'!$Y$37="Alta",'Mapa final'!$AA$37="Menor"),CONCATENATE("R5C",'Mapa final'!$O$37),"")</f>
        <v/>
      </c>
      <c r="R20" s="196" t="str">
        <f>IF(AND('Mapa final'!$Y$38="Alta",'Mapa final'!$AA$38="Menor"),CONCATENATE("R5C",'Mapa final'!$O$38),"")</f>
        <v/>
      </c>
      <c r="S20" s="196" t="str">
        <f>IF(AND('Mapa final'!#REF!="Alta",'Mapa final'!#REF!="Menor"),CONCATENATE("R5C",'Mapa final'!#REF!),"")</f>
        <v>#ERROR!</v>
      </c>
      <c r="T20" s="196" t="str">
        <f>IF(AND('Mapa final'!#REF!="Alta",'Mapa final'!#REF!="Menor"),CONCATENATE("R5C",'Mapa final'!#REF!),"")</f>
        <v>#ERROR!</v>
      </c>
      <c r="U20" s="197" t="str">
        <f>IF(AND('Mapa final'!#REF!="Alta",'Mapa final'!#REF!="Menor"),CONCATENATE("R5C",'Mapa final'!#REF!),"")</f>
        <v>#ERROR!</v>
      </c>
      <c r="V20" s="179" t="str">
        <f>IF(AND('Mapa final'!$Y$36="Alta",'Mapa final'!$AA$36="Moderado"),CONCATENATE("R5C",'Mapa final'!$O$36),"")</f>
        <v/>
      </c>
      <c r="W20" s="180" t="str">
        <f>IF(AND('Mapa final'!$Y$37="Alta",'Mapa final'!$AA$37="Moderado"),CONCATENATE("R5C",'Mapa final'!$O$37),"")</f>
        <v/>
      </c>
      <c r="X20" s="180" t="str">
        <f>IF(AND('Mapa final'!$Y$38="Alta",'Mapa final'!$AA$38="Moderado"),CONCATENATE("R5C",'Mapa final'!$O$38),"")</f>
        <v/>
      </c>
      <c r="Y20" s="180" t="str">
        <f>IF(AND('Mapa final'!#REF!="Alta",'Mapa final'!#REF!="Moderado"),CONCATENATE("R5C",'Mapa final'!#REF!),"")</f>
        <v>#ERROR!</v>
      </c>
      <c r="Z20" s="180" t="str">
        <f>IF(AND('Mapa final'!#REF!="Alta",'Mapa final'!#REF!="Moderado"),CONCATENATE("R5C",'Mapa final'!#REF!),"")</f>
        <v>#ERROR!</v>
      </c>
      <c r="AA20" s="181" t="str">
        <f>IF(AND('Mapa final'!#REF!="Alta",'Mapa final'!#REF!="Moderado"),CONCATENATE("R5C",'Mapa final'!#REF!),"")</f>
        <v>#ERROR!</v>
      </c>
      <c r="AB20" s="179" t="str">
        <f>IF(AND('Mapa final'!$Y$36="Alta",'Mapa final'!$AA$36="Mayor"),CONCATENATE("R5C",'Mapa final'!$O$36),"")</f>
        <v/>
      </c>
      <c r="AC20" s="180" t="str">
        <f>IF(AND('Mapa final'!$Y$37="Alta",'Mapa final'!$AA$37="Mayor"),CONCATENATE("R5C",'Mapa final'!$O$37),"")</f>
        <v/>
      </c>
      <c r="AD20" s="180" t="str">
        <f>IF(AND('Mapa final'!$Y$38="Alta",'Mapa final'!$AA$38="Mayor"),CONCATENATE("R5C",'Mapa final'!$O$38),"")</f>
        <v/>
      </c>
      <c r="AE20" s="180" t="str">
        <f>IF(AND('Mapa final'!#REF!="Alta",'Mapa final'!#REF!="Mayor"),CONCATENATE("R5C",'Mapa final'!#REF!),"")</f>
        <v>#ERROR!</v>
      </c>
      <c r="AF20" s="180" t="str">
        <f>IF(AND('Mapa final'!#REF!="Alta",'Mapa final'!#REF!="Mayor"),CONCATENATE("R5C",'Mapa final'!#REF!),"")</f>
        <v>#ERROR!</v>
      </c>
      <c r="AG20" s="181" t="str">
        <f>IF(AND('Mapa final'!#REF!="Alta",'Mapa final'!#REF!="Mayor"),CONCATENATE("R5C",'Mapa final'!#REF!),"")</f>
        <v>#ERROR!</v>
      </c>
      <c r="AH20" s="182" t="str">
        <f>IF(AND('Mapa final'!$Y$36="Alta",'Mapa final'!$AA$36="Catastrófico"),CONCATENATE("R5C",'Mapa final'!$O$36),"")</f>
        <v/>
      </c>
      <c r="AI20" s="183" t="str">
        <f>IF(AND('Mapa final'!$Y$37="Alta",'Mapa final'!$AA$37="Catastrófico"),CONCATENATE("R5C",'Mapa final'!$O$37),"")</f>
        <v/>
      </c>
      <c r="AJ20" s="183" t="str">
        <f>IF(AND('Mapa final'!$Y$38="Alta",'Mapa final'!$AA$38="Catastrófico"),CONCATENATE("R5C",'Mapa final'!$O$38),"")</f>
        <v/>
      </c>
      <c r="AK20" s="183" t="str">
        <f>IF(AND('Mapa final'!#REF!="Alta",'Mapa final'!#REF!="Catastrófico"),CONCATENATE("R5C",'Mapa final'!#REF!),"")</f>
        <v>#ERROR!</v>
      </c>
      <c r="AL20" s="183" t="str">
        <f>IF(AND('Mapa final'!#REF!="Alta",'Mapa final'!#REF!="Catastrófico"),CONCATENATE("R5C",'Mapa final'!#REF!),"")</f>
        <v>#ERROR!</v>
      </c>
      <c r="AM20" s="184" t="str">
        <f>IF(AND('Mapa final'!#REF!="Alta",'Mapa final'!#REF!="Catastrófico"),CONCATENATE("R5C",'Mapa final'!#REF!),"")</f>
        <v>#ERROR!</v>
      </c>
      <c r="AN20" s="129"/>
      <c r="AO20" s="148"/>
      <c r="AT20" s="149"/>
    </row>
    <row r="21" ht="15.0" customHeight="1">
      <c r="B21" s="130"/>
      <c r="D21" s="8"/>
      <c r="E21" s="7"/>
      <c r="J21" s="195" t="str">
        <f>IF(AND('Mapa final'!$Y$41="Alta",'Mapa final'!$AA$41="Leve"),CONCATENATE("R6C",'Mapa final'!$O$41),"")</f>
        <v/>
      </c>
      <c r="K21" s="196" t="str">
        <f>IF(AND('Mapa final'!$Y$42="Alta",'Mapa final'!$AA$42="Leve"),CONCATENATE("R6C",'Mapa final'!$O$42),"")</f>
        <v/>
      </c>
      <c r="L21" s="196" t="str">
        <f>IF(AND('Mapa final'!$Y$43="Alta",'Mapa final'!$AA$43="Leve"),CONCATENATE("R6C",'Mapa final'!$O$43),"")</f>
        <v/>
      </c>
      <c r="M21" s="196" t="str">
        <f>IF(AND('Mapa final'!#REF!="Alta",'Mapa final'!#REF!="Leve"),CONCATENATE("R6C",'Mapa final'!#REF!),"")</f>
        <v>#ERROR!</v>
      </c>
      <c r="N21" s="196" t="str">
        <f>IF(AND('Mapa final'!#REF!="Alta",'Mapa final'!#REF!="Leve"),CONCATENATE("R6C",'Mapa final'!#REF!),"")</f>
        <v>#ERROR!</v>
      </c>
      <c r="O21" s="197" t="str">
        <f>IF(AND('Mapa final'!#REF!="Alta",'Mapa final'!#REF!="Leve"),CONCATENATE("R6C",'Mapa final'!#REF!),"")</f>
        <v>#ERROR!</v>
      </c>
      <c r="P21" s="195" t="str">
        <f>IF(AND('Mapa final'!$Y$41="Alta",'Mapa final'!$AA$41="Menor"),CONCATENATE("R6C",'Mapa final'!$O$41),"")</f>
        <v/>
      </c>
      <c r="Q21" s="196" t="str">
        <f>IF(AND('Mapa final'!$Y$42="Alta",'Mapa final'!$AA$42="Menor"),CONCATENATE("R6C",'Mapa final'!$O$42),"")</f>
        <v/>
      </c>
      <c r="R21" s="196" t="str">
        <f>IF(AND('Mapa final'!$Y$43="Alta",'Mapa final'!$AA$43="Menor"),CONCATENATE("R6C",'Mapa final'!$O$43),"")</f>
        <v/>
      </c>
      <c r="S21" s="196" t="str">
        <f>IF(AND('Mapa final'!#REF!="Alta",'Mapa final'!#REF!="Menor"),CONCATENATE("R6C",'Mapa final'!#REF!),"")</f>
        <v>#ERROR!</v>
      </c>
      <c r="T21" s="196" t="str">
        <f>IF(AND('Mapa final'!#REF!="Alta",'Mapa final'!#REF!="Menor"),CONCATENATE("R6C",'Mapa final'!#REF!),"")</f>
        <v>#ERROR!</v>
      </c>
      <c r="U21" s="197" t="str">
        <f>IF(AND('Mapa final'!#REF!="Alta",'Mapa final'!#REF!="Menor"),CONCATENATE("R6C",'Mapa final'!#REF!),"")</f>
        <v>#ERROR!</v>
      </c>
      <c r="V21" s="179" t="str">
        <f>IF(AND('Mapa final'!$Y$41="Alta",'Mapa final'!$AA$41="Moderado"),CONCATENATE("R6C",'Mapa final'!$O$41),"")</f>
        <v/>
      </c>
      <c r="W21" s="180" t="str">
        <f>IF(AND('Mapa final'!$Y$42="Alta",'Mapa final'!$AA$42="Moderado"),CONCATENATE("R6C",'Mapa final'!$O$42),"")</f>
        <v/>
      </c>
      <c r="X21" s="180" t="str">
        <f>IF(AND('Mapa final'!$Y$43="Alta",'Mapa final'!$AA$43="Moderado"),CONCATENATE("R6C",'Mapa final'!$O$43),"")</f>
        <v/>
      </c>
      <c r="Y21" s="180" t="str">
        <f>IF(AND('Mapa final'!#REF!="Alta",'Mapa final'!#REF!="Moderado"),CONCATENATE("R6C",'Mapa final'!#REF!),"")</f>
        <v>#ERROR!</v>
      </c>
      <c r="Z21" s="180" t="str">
        <f>IF(AND('Mapa final'!#REF!="Alta",'Mapa final'!#REF!="Moderado"),CONCATENATE("R6C",'Mapa final'!#REF!),"")</f>
        <v>#ERROR!</v>
      </c>
      <c r="AA21" s="181" t="str">
        <f>IF(AND('Mapa final'!#REF!="Alta",'Mapa final'!#REF!="Moderado"),CONCATENATE("R6C",'Mapa final'!#REF!),"")</f>
        <v>#ERROR!</v>
      </c>
      <c r="AB21" s="179" t="str">
        <f>IF(AND('Mapa final'!$Y$41="Alta",'Mapa final'!$AA$41="Mayor"),CONCATENATE("R6C",'Mapa final'!$O$41),"")</f>
        <v/>
      </c>
      <c r="AC21" s="180" t="str">
        <f>IF(AND('Mapa final'!$Y$42="Alta",'Mapa final'!$AA$42="Mayor"),CONCATENATE("R6C",'Mapa final'!$O$42),"")</f>
        <v/>
      </c>
      <c r="AD21" s="180" t="str">
        <f>IF(AND('Mapa final'!$Y$43="Alta",'Mapa final'!$AA$43="Mayor"),CONCATENATE("R6C",'Mapa final'!$O$43),"")</f>
        <v/>
      </c>
      <c r="AE21" s="180" t="str">
        <f>IF(AND('Mapa final'!#REF!="Alta",'Mapa final'!#REF!="Mayor"),CONCATENATE("R6C",'Mapa final'!#REF!),"")</f>
        <v>#ERROR!</v>
      </c>
      <c r="AF21" s="180" t="str">
        <f>IF(AND('Mapa final'!#REF!="Alta",'Mapa final'!#REF!="Mayor"),CONCATENATE("R6C",'Mapa final'!#REF!),"")</f>
        <v>#ERROR!</v>
      </c>
      <c r="AG21" s="181" t="str">
        <f>IF(AND('Mapa final'!#REF!="Alta",'Mapa final'!#REF!="Mayor"),CONCATENATE("R6C",'Mapa final'!#REF!),"")</f>
        <v>#ERROR!</v>
      </c>
      <c r="AH21" s="182" t="str">
        <f>IF(AND('Mapa final'!$Y$41="Alta",'Mapa final'!$AA$41="Catastrófico"),CONCATENATE("R6C",'Mapa final'!$O$41),"")</f>
        <v/>
      </c>
      <c r="AI21" s="183" t="str">
        <f>IF(AND('Mapa final'!$Y$42="Alta",'Mapa final'!$AA$42="Catastrófico"),CONCATENATE("R6C",'Mapa final'!$O$42),"")</f>
        <v/>
      </c>
      <c r="AJ21" s="183" t="str">
        <f>IF(AND('Mapa final'!$Y$43="Alta",'Mapa final'!$AA$43="Catastrófico"),CONCATENATE("R6C",'Mapa final'!$O$43),"")</f>
        <v/>
      </c>
      <c r="AK21" s="183" t="str">
        <f>IF(AND('Mapa final'!#REF!="Alta",'Mapa final'!#REF!="Catastrófico"),CONCATENATE("R6C",'Mapa final'!#REF!),"")</f>
        <v>#ERROR!</v>
      </c>
      <c r="AL21" s="183" t="str">
        <f>IF(AND('Mapa final'!#REF!="Alta",'Mapa final'!#REF!="Catastrófico"),CONCATENATE("R6C",'Mapa final'!#REF!),"")</f>
        <v>#ERROR!</v>
      </c>
      <c r="AM21" s="184" t="str">
        <f>IF(AND('Mapa final'!#REF!="Alta",'Mapa final'!#REF!="Catastrófico"),CONCATENATE("R6C",'Mapa final'!#REF!),"")</f>
        <v>#ERROR!</v>
      </c>
      <c r="AN21" s="129"/>
      <c r="AO21" s="148"/>
      <c r="AT21" s="149"/>
    </row>
    <row r="22" ht="15.0" customHeight="1">
      <c r="B22" s="130"/>
      <c r="D22" s="8"/>
      <c r="E22" s="7"/>
      <c r="J22" s="195" t="str">
        <f>IF(AND('Mapa final'!#REF!="Alta",'Mapa final'!#REF!="Leve"),CONCATENATE("R7C",'Mapa final'!#REF!),"")</f>
        <v>#ERROR!</v>
      </c>
      <c r="K22" s="196" t="str">
        <f>IF(AND('Mapa final'!#REF!="Alta",'Mapa final'!#REF!="Leve"),CONCATENATE("R7C",'Mapa final'!#REF!),"")</f>
        <v>#ERROR!</v>
      </c>
      <c r="L22" s="196" t="str">
        <f>IF(AND('Mapa final'!#REF!="Alta",'Mapa final'!#REF!="Leve"),CONCATENATE("R7C",'Mapa final'!#REF!),"")</f>
        <v>#ERROR!</v>
      </c>
      <c r="M22" s="196" t="str">
        <f>IF(AND('Mapa final'!#REF!="Alta",'Mapa final'!#REF!="Leve"),CONCATENATE("R7C",'Mapa final'!#REF!),"")</f>
        <v>#ERROR!</v>
      </c>
      <c r="N22" s="196" t="str">
        <f>IF(AND('Mapa final'!#REF!="Alta",'Mapa final'!#REF!="Leve"),CONCATENATE("R7C",'Mapa final'!#REF!),"")</f>
        <v>#ERROR!</v>
      </c>
      <c r="O22" s="197" t="str">
        <f>IF(AND('Mapa final'!#REF!="Alta",'Mapa final'!#REF!="Leve"),CONCATENATE("R7C",'Mapa final'!#REF!),"")</f>
        <v>#ERROR!</v>
      </c>
      <c r="P22" s="195" t="str">
        <f>IF(AND('Mapa final'!#REF!="Alta",'Mapa final'!#REF!="Menor"),CONCATENATE("R7C",'Mapa final'!#REF!),"")</f>
        <v>#ERROR!</v>
      </c>
      <c r="Q22" s="196" t="str">
        <f>IF(AND('Mapa final'!#REF!="Alta",'Mapa final'!#REF!="Menor"),CONCATENATE("R7C",'Mapa final'!#REF!),"")</f>
        <v>#ERROR!</v>
      </c>
      <c r="R22" s="196" t="str">
        <f>IF(AND('Mapa final'!#REF!="Alta",'Mapa final'!#REF!="Menor"),CONCATENATE("R7C",'Mapa final'!#REF!),"")</f>
        <v>#ERROR!</v>
      </c>
      <c r="S22" s="196" t="str">
        <f>IF(AND('Mapa final'!#REF!="Alta",'Mapa final'!#REF!="Menor"),CONCATENATE("R7C",'Mapa final'!#REF!),"")</f>
        <v>#ERROR!</v>
      </c>
      <c r="T22" s="196" t="str">
        <f>IF(AND('Mapa final'!#REF!="Alta",'Mapa final'!#REF!="Menor"),CONCATENATE("R7C",'Mapa final'!#REF!),"")</f>
        <v>#ERROR!</v>
      </c>
      <c r="U22" s="197" t="str">
        <f>IF(AND('Mapa final'!#REF!="Alta",'Mapa final'!#REF!="Menor"),CONCATENATE("R7C",'Mapa final'!#REF!),"")</f>
        <v>#ERROR!</v>
      </c>
      <c r="V22" s="179" t="str">
        <f>IF(AND('Mapa final'!#REF!="Alta",'Mapa final'!#REF!="Moderado"),CONCATENATE("R7C",'Mapa final'!#REF!),"")</f>
        <v>#ERROR!</v>
      </c>
      <c r="W22" s="180" t="str">
        <f>IF(AND('Mapa final'!#REF!="Alta",'Mapa final'!#REF!="Moderado"),CONCATENATE("R7C",'Mapa final'!#REF!),"")</f>
        <v>#ERROR!</v>
      </c>
      <c r="X22" s="180" t="str">
        <f>IF(AND('Mapa final'!#REF!="Alta",'Mapa final'!#REF!="Moderado"),CONCATENATE("R7C",'Mapa final'!#REF!),"")</f>
        <v>#ERROR!</v>
      </c>
      <c r="Y22" s="180" t="str">
        <f>IF(AND('Mapa final'!#REF!="Alta",'Mapa final'!#REF!="Moderado"),CONCATENATE("R7C",'Mapa final'!#REF!),"")</f>
        <v>#ERROR!</v>
      </c>
      <c r="Z22" s="180" t="str">
        <f>IF(AND('Mapa final'!#REF!="Alta",'Mapa final'!#REF!="Moderado"),CONCATENATE("R7C",'Mapa final'!#REF!),"")</f>
        <v>#ERROR!</v>
      </c>
      <c r="AA22" s="181" t="str">
        <f>IF(AND('Mapa final'!#REF!="Alta",'Mapa final'!#REF!="Moderado"),CONCATENATE("R7C",'Mapa final'!#REF!),"")</f>
        <v>#ERROR!</v>
      </c>
      <c r="AB22" s="179" t="str">
        <f>IF(AND('Mapa final'!#REF!="Alta",'Mapa final'!#REF!="Mayor"),CONCATENATE("R7C",'Mapa final'!#REF!),"")</f>
        <v>#ERROR!</v>
      </c>
      <c r="AC22" s="180" t="str">
        <f>IF(AND('Mapa final'!#REF!="Alta",'Mapa final'!#REF!="Mayor"),CONCATENATE("R7C",'Mapa final'!#REF!),"")</f>
        <v>#ERROR!</v>
      </c>
      <c r="AD22" s="180" t="str">
        <f>IF(AND('Mapa final'!#REF!="Alta",'Mapa final'!#REF!="Mayor"),CONCATENATE("R7C",'Mapa final'!#REF!),"")</f>
        <v>#ERROR!</v>
      </c>
      <c r="AE22" s="180" t="str">
        <f>IF(AND('Mapa final'!#REF!="Alta",'Mapa final'!#REF!="Mayor"),CONCATENATE("R7C",'Mapa final'!#REF!),"")</f>
        <v>#ERROR!</v>
      </c>
      <c r="AF22" s="180" t="str">
        <f>IF(AND('Mapa final'!#REF!="Alta",'Mapa final'!#REF!="Mayor"),CONCATENATE("R7C",'Mapa final'!#REF!),"")</f>
        <v>#ERROR!</v>
      </c>
      <c r="AG22" s="181" t="str">
        <f>IF(AND('Mapa final'!#REF!="Alta",'Mapa final'!#REF!="Mayor"),CONCATENATE("R7C",'Mapa final'!#REF!),"")</f>
        <v>#ERROR!</v>
      </c>
      <c r="AH22" s="182" t="str">
        <f>IF(AND('Mapa final'!#REF!="Alta",'Mapa final'!#REF!="Catastrófico"),CONCATENATE("R7C",'Mapa final'!#REF!),"")</f>
        <v>#ERROR!</v>
      </c>
      <c r="AI22" s="183" t="str">
        <f>IF(AND('Mapa final'!#REF!="Alta",'Mapa final'!#REF!="Catastrófico"),CONCATENATE("R7C",'Mapa final'!#REF!),"")</f>
        <v>#ERROR!</v>
      </c>
      <c r="AJ22" s="183" t="str">
        <f>IF(AND('Mapa final'!#REF!="Alta",'Mapa final'!#REF!="Catastrófico"),CONCATENATE("R7C",'Mapa final'!#REF!),"")</f>
        <v>#ERROR!</v>
      </c>
      <c r="AK22" s="183" t="str">
        <f>IF(AND('Mapa final'!#REF!="Alta",'Mapa final'!#REF!="Catastrófico"),CONCATENATE("R7C",'Mapa final'!#REF!),"")</f>
        <v>#ERROR!</v>
      </c>
      <c r="AL22" s="183" t="str">
        <f>IF(AND('Mapa final'!#REF!="Alta",'Mapa final'!#REF!="Catastrófico"),CONCATENATE("R7C",'Mapa final'!#REF!),"")</f>
        <v>#ERROR!</v>
      </c>
      <c r="AM22" s="184" t="str">
        <f>IF(AND('Mapa final'!#REF!="Alta",'Mapa final'!#REF!="Catastrófico"),CONCATENATE("R7C",'Mapa final'!#REF!),"")</f>
        <v>#ERROR!</v>
      </c>
      <c r="AN22" s="129"/>
      <c r="AO22" s="148"/>
      <c r="AT22" s="149"/>
    </row>
    <row r="23" ht="15.0" customHeight="1">
      <c r="B23" s="130"/>
      <c r="D23" s="8"/>
      <c r="E23" s="7"/>
      <c r="J23" s="195" t="str">
        <f>IF(AND('Mapa final'!#REF!="Alta",'Mapa final'!#REF!="Leve"),CONCATENATE("R8C",'Mapa final'!#REF!),"")</f>
        <v>#ERROR!</v>
      </c>
      <c r="K23" s="196" t="str">
        <f>IF(AND('Mapa final'!#REF!="Alta",'Mapa final'!#REF!="Leve"),CONCATENATE("R8C",'Mapa final'!#REF!),"")</f>
        <v>#ERROR!</v>
      </c>
      <c r="L23" s="196" t="str">
        <f>IF(AND('Mapa final'!#REF!="Alta",'Mapa final'!#REF!="Leve"),CONCATENATE("R8C",'Mapa final'!#REF!),"")</f>
        <v>#ERROR!</v>
      </c>
      <c r="M23" s="196" t="str">
        <f>IF(AND('Mapa final'!#REF!="Alta",'Mapa final'!#REF!="Leve"),CONCATENATE("R8C",'Mapa final'!#REF!),"")</f>
        <v>#ERROR!</v>
      </c>
      <c r="N23" s="196" t="str">
        <f>IF(AND('Mapa final'!#REF!="Alta",'Mapa final'!#REF!="Leve"),CONCATENATE("R8C",'Mapa final'!#REF!),"")</f>
        <v>#ERROR!</v>
      </c>
      <c r="O23" s="197" t="str">
        <f>IF(AND('Mapa final'!#REF!="Alta",'Mapa final'!#REF!="Leve"),CONCATENATE("R8C",'Mapa final'!#REF!),"")</f>
        <v>#ERROR!</v>
      </c>
      <c r="P23" s="195" t="str">
        <f>IF(AND('Mapa final'!#REF!="Alta",'Mapa final'!#REF!="Menor"),CONCATENATE("R8C",'Mapa final'!#REF!),"")</f>
        <v>#ERROR!</v>
      </c>
      <c r="Q23" s="196" t="str">
        <f>IF(AND('Mapa final'!#REF!="Alta",'Mapa final'!#REF!="Menor"),CONCATENATE("R8C",'Mapa final'!#REF!),"")</f>
        <v>#ERROR!</v>
      </c>
      <c r="R23" s="196" t="str">
        <f>IF(AND('Mapa final'!#REF!="Alta",'Mapa final'!#REF!="Menor"),CONCATENATE("R8C",'Mapa final'!#REF!),"")</f>
        <v>#ERROR!</v>
      </c>
      <c r="S23" s="196" t="str">
        <f>IF(AND('Mapa final'!#REF!="Alta",'Mapa final'!#REF!="Menor"),CONCATENATE("R8C",'Mapa final'!#REF!),"")</f>
        <v>#ERROR!</v>
      </c>
      <c r="T23" s="196" t="str">
        <f>IF(AND('Mapa final'!#REF!="Alta",'Mapa final'!#REF!="Menor"),CONCATENATE("R8C",'Mapa final'!#REF!),"")</f>
        <v>#ERROR!</v>
      </c>
      <c r="U23" s="197" t="str">
        <f>IF(AND('Mapa final'!#REF!="Alta",'Mapa final'!#REF!="Menor"),CONCATENATE("R8C",'Mapa final'!#REF!),"")</f>
        <v>#ERROR!</v>
      </c>
      <c r="V23" s="179" t="str">
        <f>IF(AND('Mapa final'!#REF!="Alta",'Mapa final'!#REF!="Moderado"),CONCATENATE("R8C",'Mapa final'!#REF!),"")</f>
        <v>#ERROR!</v>
      </c>
      <c r="W23" s="180" t="str">
        <f>IF(AND('Mapa final'!#REF!="Alta",'Mapa final'!#REF!="Moderado"),CONCATENATE("R8C",'Mapa final'!#REF!),"")</f>
        <v>#ERROR!</v>
      </c>
      <c r="X23" s="180" t="str">
        <f>IF(AND('Mapa final'!#REF!="Alta",'Mapa final'!#REF!="Moderado"),CONCATENATE("R8C",'Mapa final'!#REF!),"")</f>
        <v>#ERROR!</v>
      </c>
      <c r="Y23" s="180" t="str">
        <f>IF(AND('Mapa final'!#REF!="Alta",'Mapa final'!#REF!="Moderado"),CONCATENATE("R8C",'Mapa final'!#REF!),"")</f>
        <v>#ERROR!</v>
      </c>
      <c r="Z23" s="180" t="str">
        <f>IF(AND('Mapa final'!#REF!="Alta",'Mapa final'!#REF!="Moderado"),CONCATENATE("R8C",'Mapa final'!#REF!),"")</f>
        <v>#ERROR!</v>
      </c>
      <c r="AA23" s="181" t="str">
        <f>IF(AND('Mapa final'!#REF!="Alta",'Mapa final'!#REF!="Moderado"),CONCATENATE("R8C",'Mapa final'!#REF!),"")</f>
        <v>#ERROR!</v>
      </c>
      <c r="AB23" s="179" t="str">
        <f>IF(AND('Mapa final'!#REF!="Alta",'Mapa final'!#REF!="Mayor"),CONCATENATE("R8C",'Mapa final'!#REF!),"")</f>
        <v>#ERROR!</v>
      </c>
      <c r="AC23" s="180" t="str">
        <f>IF(AND('Mapa final'!#REF!="Alta",'Mapa final'!#REF!="Mayor"),CONCATENATE("R8C",'Mapa final'!#REF!),"")</f>
        <v>#ERROR!</v>
      </c>
      <c r="AD23" s="180" t="str">
        <f>IF(AND('Mapa final'!#REF!="Alta",'Mapa final'!#REF!="Mayor"),CONCATENATE("R8C",'Mapa final'!#REF!),"")</f>
        <v>#ERROR!</v>
      </c>
      <c r="AE23" s="180" t="str">
        <f>IF(AND('Mapa final'!#REF!="Alta",'Mapa final'!#REF!="Mayor"),CONCATENATE("R8C",'Mapa final'!#REF!),"")</f>
        <v>#ERROR!</v>
      </c>
      <c r="AF23" s="180" t="str">
        <f>IF(AND('Mapa final'!#REF!="Alta",'Mapa final'!#REF!="Mayor"),CONCATENATE("R8C",'Mapa final'!#REF!),"")</f>
        <v>#ERROR!</v>
      </c>
      <c r="AG23" s="181" t="str">
        <f>IF(AND('Mapa final'!#REF!="Alta",'Mapa final'!#REF!="Mayor"),CONCATENATE("R8C",'Mapa final'!#REF!),"")</f>
        <v>#ERROR!</v>
      </c>
      <c r="AH23" s="182" t="str">
        <f>IF(AND('Mapa final'!#REF!="Alta",'Mapa final'!#REF!="Catastrófico"),CONCATENATE("R8C",'Mapa final'!#REF!),"")</f>
        <v>#ERROR!</v>
      </c>
      <c r="AI23" s="183" t="str">
        <f>IF(AND('Mapa final'!#REF!="Alta",'Mapa final'!#REF!="Catastrófico"),CONCATENATE("R8C",'Mapa final'!#REF!),"")</f>
        <v>#ERROR!</v>
      </c>
      <c r="AJ23" s="183" t="str">
        <f>IF(AND('Mapa final'!#REF!="Alta",'Mapa final'!#REF!="Catastrófico"),CONCATENATE("R8C",'Mapa final'!#REF!),"")</f>
        <v>#ERROR!</v>
      </c>
      <c r="AK23" s="183" t="str">
        <f>IF(AND('Mapa final'!#REF!="Alta",'Mapa final'!#REF!="Catastrófico"),CONCATENATE("R8C",'Mapa final'!#REF!),"")</f>
        <v>#ERROR!</v>
      </c>
      <c r="AL23" s="183" t="str">
        <f>IF(AND('Mapa final'!#REF!="Alta",'Mapa final'!#REF!="Catastrófico"),CONCATENATE("R8C",'Mapa final'!#REF!),"")</f>
        <v>#ERROR!</v>
      </c>
      <c r="AM23" s="184" t="str">
        <f>IF(AND('Mapa final'!#REF!="Alta",'Mapa final'!#REF!="Catastrófico"),CONCATENATE("R8C",'Mapa final'!#REF!),"")</f>
        <v>#ERROR!</v>
      </c>
      <c r="AN23" s="129"/>
      <c r="AO23" s="148"/>
      <c r="AT23" s="149"/>
    </row>
    <row r="24" ht="15.0" customHeight="1">
      <c r="B24" s="130"/>
      <c r="D24" s="8"/>
      <c r="E24" s="7"/>
      <c r="J24" s="195" t="str">
        <f>IF(AND('Mapa final'!#REF!="Alta",'Mapa final'!#REF!="Leve"),CONCATENATE("R9C",'Mapa final'!#REF!),"")</f>
        <v>#ERROR!</v>
      </c>
      <c r="K24" s="196" t="str">
        <f>IF(AND('Mapa final'!#REF!="Alta",'Mapa final'!#REF!="Leve"),CONCATENATE("R9C",'Mapa final'!#REF!),"")</f>
        <v>#ERROR!</v>
      </c>
      <c r="L24" s="196" t="str">
        <f>IF(AND('Mapa final'!#REF!="Alta",'Mapa final'!#REF!="Leve"),CONCATENATE("R9C",'Mapa final'!#REF!),"")</f>
        <v>#ERROR!</v>
      </c>
      <c r="M24" s="196" t="str">
        <f>IF(AND('Mapa final'!#REF!="Alta",'Mapa final'!#REF!="Leve"),CONCATENATE("R9C",'Mapa final'!#REF!),"")</f>
        <v>#ERROR!</v>
      </c>
      <c r="N24" s="196" t="str">
        <f>IF(AND('Mapa final'!#REF!="Alta",'Mapa final'!#REF!="Leve"),CONCATENATE("R9C",'Mapa final'!#REF!),"")</f>
        <v>#ERROR!</v>
      </c>
      <c r="O24" s="197" t="str">
        <f>IF(AND('Mapa final'!#REF!="Alta",'Mapa final'!#REF!="Leve"),CONCATENATE("R9C",'Mapa final'!#REF!),"")</f>
        <v>#ERROR!</v>
      </c>
      <c r="P24" s="195" t="str">
        <f>IF(AND('Mapa final'!#REF!="Alta",'Mapa final'!#REF!="Menor"),CONCATENATE("R9C",'Mapa final'!#REF!),"")</f>
        <v>#ERROR!</v>
      </c>
      <c r="Q24" s="196" t="str">
        <f>IF(AND('Mapa final'!#REF!="Alta",'Mapa final'!#REF!="Menor"),CONCATENATE("R9C",'Mapa final'!#REF!),"")</f>
        <v>#ERROR!</v>
      </c>
      <c r="R24" s="196" t="str">
        <f>IF(AND('Mapa final'!#REF!="Alta",'Mapa final'!#REF!="Menor"),CONCATENATE("R9C",'Mapa final'!#REF!),"")</f>
        <v>#ERROR!</v>
      </c>
      <c r="S24" s="196" t="str">
        <f>IF(AND('Mapa final'!#REF!="Alta",'Mapa final'!#REF!="Menor"),CONCATENATE("R9C",'Mapa final'!#REF!),"")</f>
        <v>#ERROR!</v>
      </c>
      <c r="T24" s="196" t="str">
        <f>IF(AND('Mapa final'!#REF!="Alta",'Mapa final'!#REF!="Menor"),CONCATENATE("R9C",'Mapa final'!#REF!),"")</f>
        <v>#ERROR!</v>
      </c>
      <c r="U24" s="197" t="str">
        <f>IF(AND('Mapa final'!#REF!="Alta",'Mapa final'!#REF!="Menor"),CONCATENATE("R9C",'Mapa final'!#REF!),"")</f>
        <v>#ERROR!</v>
      </c>
      <c r="V24" s="179" t="str">
        <f>IF(AND('Mapa final'!#REF!="Alta",'Mapa final'!#REF!="Moderado"),CONCATENATE("R9C",'Mapa final'!#REF!),"")</f>
        <v>#ERROR!</v>
      </c>
      <c r="W24" s="180" t="str">
        <f>IF(AND('Mapa final'!#REF!="Alta",'Mapa final'!#REF!="Moderado"),CONCATENATE("R9C",'Mapa final'!#REF!),"")</f>
        <v>#ERROR!</v>
      </c>
      <c r="X24" s="180" t="str">
        <f>IF(AND('Mapa final'!#REF!="Alta",'Mapa final'!#REF!="Moderado"),CONCATENATE("R9C",'Mapa final'!#REF!),"")</f>
        <v>#ERROR!</v>
      </c>
      <c r="Y24" s="180" t="str">
        <f>IF(AND('Mapa final'!#REF!="Alta",'Mapa final'!#REF!="Moderado"),CONCATENATE("R9C",'Mapa final'!#REF!),"")</f>
        <v>#ERROR!</v>
      </c>
      <c r="Z24" s="180" t="str">
        <f>IF(AND('Mapa final'!#REF!="Alta",'Mapa final'!#REF!="Moderado"),CONCATENATE("R9C",'Mapa final'!#REF!),"")</f>
        <v>#ERROR!</v>
      </c>
      <c r="AA24" s="181" t="str">
        <f>IF(AND('Mapa final'!#REF!="Alta",'Mapa final'!#REF!="Moderado"),CONCATENATE("R9C",'Mapa final'!#REF!),"")</f>
        <v>#ERROR!</v>
      </c>
      <c r="AB24" s="179" t="str">
        <f>IF(AND('Mapa final'!#REF!="Alta",'Mapa final'!#REF!="Mayor"),CONCATENATE("R9C",'Mapa final'!#REF!),"")</f>
        <v>#ERROR!</v>
      </c>
      <c r="AC24" s="180" t="str">
        <f>IF(AND('Mapa final'!#REF!="Alta",'Mapa final'!#REF!="Mayor"),CONCATENATE("R9C",'Mapa final'!#REF!),"")</f>
        <v>#ERROR!</v>
      </c>
      <c r="AD24" s="180" t="str">
        <f>IF(AND('Mapa final'!#REF!="Alta",'Mapa final'!#REF!="Mayor"),CONCATENATE("R9C",'Mapa final'!#REF!),"")</f>
        <v>#ERROR!</v>
      </c>
      <c r="AE24" s="180" t="str">
        <f>IF(AND('Mapa final'!#REF!="Alta",'Mapa final'!#REF!="Mayor"),CONCATENATE("R9C",'Mapa final'!#REF!),"")</f>
        <v>#ERROR!</v>
      </c>
      <c r="AF24" s="180" t="str">
        <f>IF(AND('Mapa final'!#REF!="Alta",'Mapa final'!#REF!="Mayor"),CONCATENATE("R9C",'Mapa final'!#REF!),"")</f>
        <v>#ERROR!</v>
      </c>
      <c r="AG24" s="181" t="str">
        <f>IF(AND('Mapa final'!#REF!="Alta",'Mapa final'!#REF!="Mayor"),CONCATENATE("R9C",'Mapa final'!#REF!),"")</f>
        <v>#ERROR!</v>
      </c>
      <c r="AH24" s="182" t="str">
        <f>IF(AND('Mapa final'!#REF!="Alta",'Mapa final'!#REF!="Catastrófico"),CONCATENATE("R9C",'Mapa final'!#REF!),"")</f>
        <v>#ERROR!</v>
      </c>
      <c r="AI24" s="183" t="str">
        <f>IF(AND('Mapa final'!#REF!="Alta",'Mapa final'!#REF!="Catastrófico"),CONCATENATE("R9C",'Mapa final'!#REF!),"")</f>
        <v>#ERROR!</v>
      </c>
      <c r="AJ24" s="183" t="str">
        <f>IF(AND('Mapa final'!#REF!="Alta",'Mapa final'!#REF!="Catastrófico"),CONCATENATE("R9C",'Mapa final'!#REF!),"")</f>
        <v>#ERROR!</v>
      </c>
      <c r="AK24" s="183" t="str">
        <f>IF(AND('Mapa final'!#REF!="Alta",'Mapa final'!#REF!="Catastrófico"),CONCATENATE("R9C",'Mapa final'!#REF!),"")</f>
        <v>#ERROR!</v>
      </c>
      <c r="AL24" s="183" t="str">
        <f>IF(AND('Mapa final'!#REF!="Alta",'Mapa final'!#REF!="Catastrófico"),CONCATENATE("R9C",'Mapa final'!#REF!),"")</f>
        <v>#ERROR!</v>
      </c>
      <c r="AM24" s="184" t="str">
        <f>IF(AND('Mapa final'!#REF!="Alta",'Mapa final'!#REF!="Catastrófico"),CONCATENATE("R9C",'Mapa final'!#REF!),"")</f>
        <v>#ERROR!</v>
      </c>
      <c r="AN24" s="129"/>
      <c r="AO24" s="148"/>
      <c r="AT24" s="149"/>
    </row>
    <row r="25" ht="15.75" customHeight="1">
      <c r="B25" s="130"/>
      <c r="D25" s="8"/>
      <c r="E25" s="15"/>
      <c r="F25" s="11"/>
      <c r="G25" s="11"/>
      <c r="H25" s="11"/>
      <c r="I25" s="11"/>
      <c r="J25" s="198" t="str">
        <f>IF(AND('Mapa final'!#REF!="Alta",'Mapa final'!#REF!="Leve"),CONCATENATE("R10C",'Mapa final'!#REF!),"")</f>
        <v>#ERROR!</v>
      </c>
      <c r="K25" s="199" t="str">
        <f>IF(AND('Mapa final'!#REF!="Alta",'Mapa final'!#REF!="Leve"),CONCATENATE("R10C",'Mapa final'!#REF!),"")</f>
        <v>#ERROR!</v>
      </c>
      <c r="L25" s="199" t="str">
        <f>IF(AND('Mapa final'!#REF!="Alta",'Mapa final'!#REF!="Leve"),CONCATENATE("R10C",'Mapa final'!#REF!),"")</f>
        <v>#ERROR!</v>
      </c>
      <c r="M25" s="199" t="str">
        <f>IF(AND('Mapa final'!#REF!="Alta",'Mapa final'!#REF!="Leve"),CONCATENATE("R10C",'Mapa final'!#REF!),"")</f>
        <v>#ERROR!</v>
      </c>
      <c r="N25" s="199" t="str">
        <f>IF(AND('Mapa final'!#REF!="Alta",'Mapa final'!#REF!="Leve"),CONCATENATE("R10C",'Mapa final'!#REF!),"")</f>
        <v>#ERROR!</v>
      </c>
      <c r="O25" s="200" t="str">
        <f>IF(AND('Mapa final'!#REF!="Alta",'Mapa final'!#REF!="Leve"),CONCATENATE("R10C",'Mapa final'!#REF!),"")</f>
        <v>#ERROR!</v>
      </c>
      <c r="P25" s="198" t="str">
        <f>IF(AND('Mapa final'!#REF!="Alta",'Mapa final'!#REF!="Menor"),CONCATENATE("R10C",'Mapa final'!#REF!),"")</f>
        <v>#ERROR!</v>
      </c>
      <c r="Q25" s="199" t="str">
        <f>IF(AND('Mapa final'!#REF!="Alta",'Mapa final'!#REF!="Menor"),CONCATENATE("R10C",'Mapa final'!#REF!),"")</f>
        <v>#ERROR!</v>
      </c>
      <c r="R25" s="199" t="str">
        <f>IF(AND('Mapa final'!#REF!="Alta",'Mapa final'!#REF!="Menor"),CONCATENATE("R10C",'Mapa final'!#REF!),"")</f>
        <v>#ERROR!</v>
      </c>
      <c r="S25" s="199" t="str">
        <f>IF(AND('Mapa final'!#REF!="Alta",'Mapa final'!#REF!="Menor"),CONCATENATE("R10C",'Mapa final'!#REF!),"")</f>
        <v>#ERROR!</v>
      </c>
      <c r="T25" s="199" t="str">
        <f>IF(AND('Mapa final'!#REF!="Alta",'Mapa final'!#REF!="Menor"),CONCATENATE("R10C",'Mapa final'!#REF!),"")</f>
        <v>#ERROR!</v>
      </c>
      <c r="U25" s="200" t="str">
        <f>IF(AND('Mapa final'!#REF!="Alta",'Mapa final'!#REF!="Menor"),CONCATENATE("R10C",'Mapa final'!#REF!),"")</f>
        <v>#ERROR!</v>
      </c>
      <c r="V25" s="185" t="str">
        <f>IF(AND('Mapa final'!#REF!="Alta",'Mapa final'!#REF!="Moderado"),CONCATENATE("R10C",'Mapa final'!#REF!),"")</f>
        <v>#ERROR!</v>
      </c>
      <c r="W25" s="186" t="str">
        <f>IF(AND('Mapa final'!#REF!="Alta",'Mapa final'!#REF!="Moderado"),CONCATENATE("R10C",'Mapa final'!#REF!),"")</f>
        <v>#ERROR!</v>
      </c>
      <c r="X25" s="186" t="str">
        <f>IF(AND('Mapa final'!#REF!="Alta",'Mapa final'!#REF!="Moderado"),CONCATENATE("R10C",'Mapa final'!#REF!),"")</f>
        <v>#ERROR!</v>
      </c>
      <c r="Y25" s="186" t="str">
        <f>IF(AND('Mapa final'!#REF!="Alta",'Mapa final'!#REF!="Moderado"),CONCATENATE("R10C",'Mapa final'!#REF!),"")</f>
        <v>#ERROR!</v>
      </c>
      <c r="Z25" s="186" t="str">
        <f>IF(AND('Mapa final'!#REF!="Alta",'Mapa final'!#REF!="Moderado"),CONCATENATE("R10C",'Mapa final'!#REF!),"")</f>
        <v>#ERROR!</v>
      </c>
      <c r="AA25" s="187" t="str">
        <f>IF(AND('Mapa final'!#REF!="Alta",'Mapa final'!#REF!="Moderado"),CONCATENATE("R10C",'Mapa final'!#REF!),"")</f>
        <v>#ERROR!</v>
      </c>
      <c r="AB25" s="185" t="str">
        <f>IF(AND('Mapa final'!#REF!="Alta",'Mapa final'!#REF!="Mayor"),CONCATENATE("R10C",'Mapa final'!#REF!),"")</f>
        <v>#ERROR!</v>
      </c>
      <c r="AC25" s="186" t="str">
        <f>IF(AND('Mapa final'!#REF!="Alta",'Mapa final'!#REF!="Mayor"),CONCATENATE("R10C",'Mapa final'!#REF!),"")</f>
        <v>#ERROR!</v>
      </c>
      <c r="AD25" s="186" t="str">
        <f>IF(AND('Mapa final'!#REF!="Alta",'Mapa final'!#REF!="Mayor"),CONCATENATE("R10C",'Mapa final'!#REF!),"")</f>
        <v>#ERROR!</v>
      </c>
      <c r="AE25" s="186" t="str">
        <f>IF(AND('Mapa final'!#REF!="Alta",'Mapa final'!#REF!="Mayor"),CONCATENATE("R10C",'Mapa final'!#REF!),"")</f>
        <v>#ERROR!</v>
      </c>
      <c r="AF25" s="186" t="str">
        <f>IF(AND('Mapa final'!#REF!="Alta",'Mapa final'!#REF!="Mayor"),CONCATENATE("R10C",'Mapa final'!#REF!),"")</f>
        <v>#ERROR!</v>
      </c>
      <c r="AG25" s="187" t="str">
        <f>IF(AND('Mapa final'!#REF!="Alta",'Mapa final'!#REF!="Mayor"),CONCATENATE("R10C",'Mapa final'!#REF!),"")</f>
        <v>#ERROR!</v>
      </c>
      <c r="AH25" s="188" t="str">
        <f>IF(AND('Mapa final'!#REF!="Alta",'Mapa final'!#REF!="Catastrófico"),CONCATENATE("R10C",'Mapa final'!#REF!),"")</f>
        <v>#ERROR!</v>
      </c>
      <c r="AI25" s="189" t="str">
        <f>IF(AND('Mapa final'!#REF!="Alta",'Mapa final'!#REF!="Catastrófico"),CONCATENATE("R10C",'Mapa final'!#REF!),"")</f>
        <v>#ERROR!</v>
      </c>
      <c r="AJ25" s="189" t="str">
        <f>IF(AND('Mapa final'!#REF!="Alta",'Mapa final'!#REF!="Catastrófico"),CONCATENATE("R10C",'Mapa final'!#REF!),"")</f>
        <v>#ERROR!</v>
      </c>
      <c r="AK25" s="189" t="str">
        <f>IF(AND('Mapa final'!#REF!="Alta",'Mapa final'!#REF!="Catastrófico"),CONCATENATE("R10C",'Mapa final'!#REF!),"")</f>
        <v>#ERROR!</v>
      </c>
      <c r="AL25" s="189" t="str">
        <f>IF(AND('Mapa final'!#REF!="Alta",'Mapa final'!#REF!="Catastrófico"),CONCATENATE("R10C",'Mapa final'!#REF!),"")</f>
        <v>#ERROR!</v>
      </c>
      <c r="AM25" s="190" t="str">
        <f>IF(AND('Mapa final'!#REF!="Alta",'Mapa final'!#REF!="Catastrófico"),CONCATENATE("R10C",'Mapa final'!#REF!),"")</f>
        <v>#ERROR!</v>
      </c>
      <c r="AN25" s="129"/>
      <c r="AO25" s="156"/>
      <c r="AP25" s="157"/>
      <c r="AQ25" s="157"/>
      <c r="AR25" s="157"/>
      <c r="AS25" s="157"/>
      <c r="AT25" s="158"/>
    </row>
    <row r="26" ht="15.0" customHeight="1">
      <c r="B26" s="130"/>
      <c r="D26" s="8"/>
      <c r="E26" s="171" t="s">
        <v>136</v>
      </c>
      <c r="F26" s="2"/>
      <c r="G26" s="2"/>
      <c r="H26" s="2"/>
      <c r="I26" s="3"/>
      <c r="J26" s="191" t="str">
        <f>IF(AND('Mapa final'!$Y$16="Media",'Mapa final'!$AA$16="Leve"),CONCATENATE("R1C",'Mapa final'!$O$16),"")</f>
        <v/>
      </c>
      <c r="K26" s="192" t="str">
        <f>IF(AND('Mapa final'!$Y$17="Media",'Mapa final'!$AA$17="Leve"),CONCATENATE("R1C",'Mapa final'!$O$17),"")</f>
        <v/>
      </c>
      <c r="L26" s="192" t="str">
        <f>IF(AND('Mapa final'!$Y$18="Media",'Mapa final'!$AA$18="Leve"),CONCATENATE("R1C",'Mapa final'!$O$18),"")</f>
        <v/>
      </c>
      <c r="M26" s="192" t="str">
        <f>IF(AND('Mapa final'!#REF!="Media",'Mapa final'!#REF!="Leve"),CONCATENATE("R1C",'Mapa final'!#REF!),"")</f>
        <v>#ERROR!</v>
      </c>
      <c r="N26" s="192" t="str">
        <f>IF(AND('Mapa final'!#REF!="Media",'Mapa final'!#REF!="Leve"),CONCATENATE("R1C",'Mapa final'!#REF!),"")</f>
        <v>#ERROR!</v>
      </c>
      <c r="O26" s="193" t="str">
        <f>IF(AND('Mapa final'!#REF!="Media",'Mapa final'!#REF!="Leve"),CONCATENATE("R1C",'Mapa final'!#REF!),"")</f>
        <v>#ERROR!</v>
      </c>
      <c r="P26" s="191" t="str">
        <f>IF(AND('Mapa final'!$Y$16="Media",'Mapa final'!$AA$16="Menor"),CONCATENATE("R1C",'Mapa final'!$O$16),"")</f>
        <v/>
      </c>
      <c r="Q26" s="192" t="str">
        <f>IF(AND('Mapa final'!$Y$17="Media",'Mapa final'!$AA$17="Menor"),CONCATENATE("R1C",'Mapa final'!$O$17),"")</f>
        <v/>
      </c>
      <c r="R26" s="192" t="str">
        <f>IF(AND('Mapa final'!$Y$18="Media",'Mapa final'!$AA$18="Menor"),CONCATENATE("R1C",'Mapa final'!$O$18),"")</f>
        <v/>
      </c>
      <c r="S26" s="192" t="str">
        <f>IF(AND('Mapa final'!#REF!="Media",'Mapa final'!#REF!="Menor"),CONCATENATE("R1C",'Mapa final'!#REF!),"")</f>
        <v>#ERROR!</v>
      </c>
      <c r="T26" s="192" t="str">
        <f>IF(AND('Mapa final'!#REF!="Media",'Mapa final'!#REF!="Menor"),CONCATENATE("R1C",'Mapa final'!#REF!),"")</f>
        <v>#ERROR!</v>
      </c>
      <c r="U26" s="193" t="str">
        <f>IF(AND('Mapa final'!#REF!="Media",'Mapa final'!#REF!="Menor"),CONCATENATE("R1C",'Mapa final'!#REF!),"")</f>
        <v>#ERROR!</v>
      </c>
      <c r="V26" s="191" t="str">
        <f>IF(AND('Mapa final'!$Y$16="Media",'Mapa final'!$AA$16="Moderado"),CONCATENATE("R1C",'Mapa final'!$O$16),"")</f>
        <v/>
      </c>
      <c r="W26" s="192" t="str">
        <f>IF(AND('Mapa final'!$Y$17="Media",'Mapa final'!$AA$17="Moderado"),CONCATENATE("R1C",'Mapa final'!$O$17),"")</f>
        <v/>
      </c>
      <c r="X26" s="192" t="str">
        <f>IF(AND('Mapa final'!$Y$18="Media",'Mapa final'!$AA$18="Moderado"),CONCATENATE("R1C",'Mapa final'!$O$18),"")</f>
        <v/>
      </c>
      <c r="Y26" s="192" t="str">
        <f>IF(AND('Mapa final'!#REF!="Media",'Mapa final'!#REF!="Moderado"),CONCATENATE("R1C",'Mapa final'!#REF!),"")</f>
        <v>#ERROR!</v>
      </c>
      <c r="Z26" s="192" t="str">
        <f>IF(AND('Mapa final'!#REF!="Media",'Mapa final'!#REF!="Moderado"),CONCATENATE("R1C",'Mapa final'!#REF!),"")</f>
        <v>#ERROR!</v>
      </c>
      <c r="AA26" s="193" t="str">
        <f>IF(AND('Mapa final'!#REF!="Media",'Mapa final'!#REF!="Moderado"),CONCATENATE("R1C",'Mapa final'!#REF!),"")</f>
        <v>#ERROR!</v>
      </c>
      <c r="AB26" s="172" t="str">
        <f>IF(AND('Mapa final'!$Y$16="Media",'Mapa final'!$AA$16="Mayor"),CONCATENATE("R1C",'Mapa final'!$O$16),"")</f>
        <v/>
      </c>
      <c r="AC26" s="173" t="str">
        <f>IF(AND('Mapa final'!$Y$17="Media",'Mapa final'!$AA$17="Mayor"),CONCATENATE("R1C",'Mapa final'!$O$17),"")</f>
        <v/>
      </c>
      <c r="AD26" s="173" t="str">
        <f>IF(AND('Mapa final'!$Y$18="Media",'Mapa final'!$AA$18="Mayor"),CONCATENATE("R1C",'Mapa final'!$O$18),"")</f>
        <v/>
      </c>
      <c r="AE26" s="173" t="str">
        <f>IF(AND('Mapa final'!#REF!="Media",'Mapa final'!#REF!="Mayor"),CONCATENATE("R1C",'Mapa final'!#REF!),"")</f>
        <v>#ERROR!</v>
      </c>
      <c r="AF26" s="173" t="str">
        <f>IF(AND('Mapa final'!#REF!="Media",'Mapa final'!#REF!="Mayor"),CONCATENATE("R1C",'Mapa final'!#REF!),"")</f>
        <v>#ERROR!</v>
      </c>
      <c r="AG26" s="174" t="str">
        <f>IF(AND('Mapa final'!#REF!="Media",'Mapa final'!#REF!="Mayor"),CONCATENATE("R1C",'Mapa final'!#REF!),"")</f>
        <v>#ERROR!</v>
      </c>
      <c r="AH26" s="175" t="str">
        <f>IF(AND('Mapa final'!$Y$16="Media",'Mapa final'!$AA$16="Catastrófico"),CONCATENATE("R1C",'Mapa final'!$O$16),"")</f>
        <v/>
      </c>
      <c r="AI26" s="176" t="str">
        <f>IF(AND('Mapa final'!$Y$17="Media",'Mapa final'!$AA$17="Catastrófico"),CONCATENATE("R1C",'Mapa final'!$O$17),"")</f>
        <v/>
      </c>
      <c r="AJ26" s="176" t="str">
        <f>IF(AND('Mapa final'!$Y$18="Media",'Mapa final'!$AA$18="Catastrófico"),CONCATENATE("R1C",'Mapa final'!$O$18),"")</f>
        <v/>
      </c>
      <c r="AK26" s="176" t="str">
        <f>IF(AND('Mapa final'!#REF!="Media",'Mapa final'!#REF!="Catastrófico"),CONCATENATE("R1C",'Mapa final'!#REF!),"")</f>
        <v>#ERROR!</v>
      </c>
      <c r="AL26" s="176" t="str">
        <f>IF(AND('Mapa final'!#REF!="Media",'Mapa final'!#REF!="Catastrófico"),CONCATENATE("R1C",'Mapa final'!#REF!),"")</f>
        <v>#ERROR!</v>
      </c>
      <c r="AM26" s="177" t="str">
        <f>IF(AND('Mapa final'!#REF!="Media",'Mapa final'!#REF!="Catastrófico"),CONCATENATE("R1C",'Mapa final'!#REF!),"")</f>
        <v>#ERROR!</v>
      </c>
      <c r="AN26" s="129"/>
      <c r="AO26" s="201" t="s">
        <v>137</v>
      </c>
      <c r="AP26" s="144"/>
      <c r="AQ26" s="144"/>
      <c r="AR26" s="144"/>
      <c r="AS26" s="144"/>
      <c r="AT26" s="145"/>
    </row>
    <row r="27" ht="15.0" customHeight="1">
      <c r="B27" s="130"/>
      <c r="D27" s="8"/>
      <c r="E27" s="7"/>
      <c r="I27" s="8"/>
      <c r="J27" s="195" t="str">
        <f>IF(AND('Mapa final'!$Y$21="Media",'Mapa final'!$AA$21="Leve"),CONCATENATE("R2C",'Mapa final'!$O$21),"")</f>
        <v/>
      </c>
      <c r="K27" s="196" t="str">
        <f>IF(AND('Mapa final'!#REF!="Media",'Mapa final'!#REF!="Leve"),CONCATENATE("R2C",'Mapa final'!#REF!),"")</f>
        <v>#ERROR!</v>
      </c>
      <c r="L27" s="196" t="str">
        <f>IF(AND('Mapa final'!#REF!="Media",'Mapa final'!#REF!="Leve"),CONCATENATE("R2C",'Mapa final'!#REF!),"")</f>
        <v>#ERROR!</v>
      </c>
      <c r="M27" s="196" t="str">
        <f>IF(AND('Mapa final'!#REF!="Media",'Mapa final'!#REF!="Leve"),CONCATENATE("R2C",'Mapa final'!#REF!),"")</f>
        <v>#ERROR!</v>
      </c>
      <c r="N27" s="196" t="str">
        <f>IF(AND('Mapa final'!$Y$22="Media",'Mapa final'!$AA$22="Leve"),CONCATENATE("R2C",'Mapa final'!$O$22),"")</f>
        <v/>
      </c>
      <c r="O27" s="197" t="str">
        <f>IF(AND('Mapa final'!$Y$23="Media",'Mapa final'!$AA$23="Leve"),CONCATENATE("R2C",'Mapa final'!$O$23),"")</f>
        <v/>
      </c>
      <c r="P27" s="195" t="str">
        <f>IF(AND('Mapa final'!$Y$21="Media",'Mapa final'!$AA$21="Menor"),CONCATENATE("R2C",'Mapa final'!$O$21),"")</f>
        <v/>
      </c>
      <c r="Q27" s="196" t="str">
        <f>IF(AND('Mapa final'!#REF!="Media",'Mapa final'!#REF!="Menor"),CONCATENATE("R2C",'Mapa final'!#REF!),"")</f>
        <v>#ERROR!</v>
      </c>
      <c r="R27" s="196" t="str">
        <f>IF(AND('Mapa final'!#REF!="Media",'Mapa final'!#REF!="Menor"),CONCATENATE("R2C",'Mapa final'!#REF!),"")</f>
        <v>#ERROR!</v>
      </c>
      <c r="S27" s="196" t="str">
        <f>IF(AND('Mapa final'!#REF!="Media",'Mapa final'!#REF!="Menor"),CONCATENATE("R2C",'Mapa final'!#REF!),"")</f>
        <v>#ERROR!</v>
      </c>
      <c r="T27" s="196" t="str">
        <f>IF(AND('Mapa final'!$Y$22="Media",'Mapa final'!$AA$22="Menor"),CONCATENATE("R2C",'Mapa final'!$O$22),"")</f>
        <v/>
      </c>
      <c r="U27" s="197" t="str">
        <f>IF(AND('Mapa final'!$Y$23="Media",'Mapa final'!$AA$23="Menor"),CONCATENATE("R2C",'Mapa final'!$O$23),"")</f>
        <v/>
      </c>
      <c r="V27" s="195" t="str">
        <f>IF(AND('Mapa final'!$Y$21="Media",'Mapa final'!$AA$21="Moderado"),CONCATENATE("R2C",'Mapa final'!$O$21),"")</f>
        <v/>
      </c>
      <c r="W27" s="196" t="str">
        <f>IF(AND('Mapa final'!#REF!="Media",'Mapa final'!#REF!="Moderado"),CONCATENATE("R2C",'Mapa final'!#REF!),"")</f>
        <v>#ERROR!</v>
      </c>
      <c r="X27" s="196" t="str">
        <f>IF(AND('Mapa final'!#REF!="Media",'Mapa final'!#REF!="Moderado"),CONCATENATE("R2C",'Mapa final'!#REF!),"")</f>
        <v>#ERROR!</v>
      </c>
      <c r="Y27" s="196" t="str">
        <f>IF(AND('Mapa final'!#REF!="Media",'Mapa final'!#REF!="Moderado"),CONCATENATE("R2C",'Mapa final'!#REF!),"")</f>
        <v>#ERROR!</v>
      </c>
      <c r="Z27" s="196" t="str">
        <f>IF(AND('Mapa final'!$Y$22="Media",'Mapa final'!$AA$22="Moderado"),CONCATENATE("R2C",'Mapa final'!$O$22),"")</f>
        <v/>
      </c>
      <c r="AA27" s="197" t="str">
        <f>IF(AND('Mapa final'!$Y$23="Media",'Mapa final'!$AA$23="Moderado"),CONCATENATE("R2C",'Mapa final'!$O$23),"")</f>
        <v/>
      </c>
      <c r="AB27" s="179" t="str">
        <f>IF(AND('Mapa final'!$Y$21="Media",'Mapa final'!$AA$21="Mayor"),CONCATENATE("R2C",'Mapa final'!$O$21),"")</f>
        <v/>
      </c>
      <c r="AC27" s="180" t="str">
        <f>IF(AND('Mapa final'!#REF!="Media",'Mapa final'!#REF!="Mayor"),CONCATENATE("R2C",'Mapa final'!#REF!),"")</f>
        <v>#ERROR!</v>
      </c>
      <c r="AD27" s="180" t="str">
        <f>IF(AND('Mapa final'!#REF!="Media",'Mapa final'!#REF!="Mayor"),CONCATENATE("R2C",'Mapa final'!#REF!),"")</f>
        <v>#ERROR!</v>
      </c>
      <c r="AE27" s="180" t="str">
        <f>IF(AND('Mapa final'!#REF!="Media",'Mapa final'!#REF!="Mayor"),CONCATENATE("R2C",'Mapa final'!#REF!),"")</f>
        <v>#ERROR!</v>
      </c>
      <c r="AF27" s="180" t="str">
        <f>IF(AND('Mapa final'!$Y$22="Media",'Mapa final'!$AA$22="Mayor"),CONCATENATE("R2C",'Mapa final'!$O$22),"")</f>
        <v/>
      </c>
      <c r="AG27" s="181" t="str">
        <f>IF(AND('Mapa final'!$Y$23="Media",'Mapa final'!$AA$23="Mayor"),CONCATENATE("R2C",'Mapa final'!$O$23),"")</f>
        <v/>
      </c>
      <c r="AH27" s="182" t="str">
        <f>IF(AND('Mapa final'!$Y$21="Media",'Mapa final'!$AA$21="Catastrófico"),CONCATENATE("R2C",'Mapa final'!$O$21),"")</f>
        <v/>
      </c>
      <c r="AI27" s="183" t="str">
        <f>IF(AND('Mapa final'!#REF!="Media",'Mapa final'!#REF!="Catastrófico"),CONCATENATE("R2C",'Mapa final'!#REF!),"")</f>
        <v>#ERROR!</v>
      </c>
      <c r="AJ27" s="183" t="str">
        <f>IF(AND('Mapa final'!#REF!="Media",'Mapa final'!#REF!="Catastrófico"),CONCATENATE("R2C",'Mapa final'!#REF!),"")</f>
        <v>#ERROR!</v>
      </c>
      <c r="AK27" s="183" t="str">
        <f>IF(AND('Mapa final'!#REF!="Media",'Mapa final'!#REF!="Catastrófico"),CONCATENATE("R2C",'Mapa final'!#REF!),"")</f>
        <v>#ERROR!</v>
      </c>
      <c r="AL27" s="183" t="str">
        <f>IF(AND('Mapa final'!$Y$22="Media",'Mapa final'!$AA$22="Catastrófico"),CONCATENATE("R2C",'Mapa final'!$O$22),"")</f>
        <v/>
      </c>
      <c r="AM27" s="184" t="str">
        <f>IF(AND('Mapa final'!$Y$23="Media",'Mapa final'!$AA$23="Catastrófico"),CONCATENATE("R2C",'Mapa final'!$O$23),"")</f>
        <v/>
      </c>
      <c r="AN27" s="129"/>
      <c r="AO27" s="148"/>
      <c r="AT27" s="149"/>
    </row>
    <row r="28" ht="15.0" customHeight="1">
      <c r="B28" s="130"/>
      <c r="D28" s="8"/>
      <c r="E28" s="7"/>
      <c r="I28" s="8"/>
      <c r="J28" s="195" t="str">
        <f>IF(AND('Mapa final'!$Y$26="Media",'Mapa final'!$AA$26="Leve"),CONCATENATE("R3C",'Mapa final'!$O$26),"")</f>
        <v/>
      </c>
      <c r="K28" s="196" t="str">
        <f>IF(AND('Mapa final'!$Y$27="Media",'Mapa final'!$AA$27="Leve"),CONCATENATE("R3C",'Mapa final'!$O$27),"")</f>
        <v/>
      </c>
      <c r="L28" s="196" t="str">
        <f>IF(AND('Mapa final'!$Y$28="Media",'Mapa final'!$AA$28="Leve"),CONCATENATE("R3C",'Mapa final'!$O$28),"")</f>
        <v/>
      </c>
      <c r="M28" s="196" t="str">
        <f>IF(AND('Mapa final'!#REF!="Media",'Mapa final'!#REF!="Leve"),CONCATENATE("R3C",'Mapa final'!#REF!),"")</f>
        <v>#ERROR!</v>
      </c>
      <c r="N28" s="196" t="str">
        <f>IF(AND('Mapa final'!#REF!="Media",'Mapa final'!#REF!="Leve"),CONCATENATE("R3C",'Mapa final'!#REF!),"")</f>
        <v>#ERROR!</v>
      </c>
      <c r="O28" s="197" t="str">
        <f>IF(AND('Mapa final'!#REF!="Media",'Mapa final'!#REF!="Leve"),CONCATENATE("R3C",'Mapa final'!#REF!),"")</f>
        <v>#ERROR!</v>
      </c>
      <c r="P28" s="195" t="str">
        <f>IF(AND('Mapa final'!$Y$26="Media",'Mapa final'!$AA$26="Menor"),CONCATENATE("R3C",'Mapa final'!$O$26),"")</f>
        <v/>
      </c>
      <c r="Q28" s="196" t="str">
        <f>IF(AND('Mapa final'!$Y$27="Media",'Mapa final'!$AA$27="Menor"),CONCATENATE("R3C",'Mapa final'!$O$27),"")</f>
        <v/>
      </c>
      <c r="R28" s="196" t="str">
        <f>IF(AND('Mapa final'!$Y$28="Media",'Mapa final'!$AA$28="Menor"),CONCATENATE("R3C",'Mapa final'!$O$28),"")</f>
        <v/>
      </c>
      <c r="S28" s="196" t="str">
        <f>IF(AND('Mapa final'!#REF!="Media",'Mapa final'!#REF!="Menor"),CONCATENATE("R3C",'Mapa final'!#REF!),"")</f>
        <v>#ERROR!</v>
      </c>
      <c r="T28" s="196" t="str">
        <f>IF(AND('Mapa final'!#REF!="Media",'Mapa final'!#REF!="Menor"),CONCATENATE("R3C",'Mapa final'!#REF!),"")</f>
        <v>#ERROR!</v>
      </c>
      <c r="U28" s="197" t="str">
        <f>IF(AND('Mapa final'!#REF!="Media",'Mapa final'!#REF!="Menor"),CONCATENATE("R3C",'Mapa final'!#REF!),"")</f>
        <v>#ERROR!</v>
      </c>
      <c r="V28" s="195" t="str">
        <f>IF(AND('Mapa final'!$Y$26="Media",'Mapa final'!$AA$26="Moderado"),CONCATENATE("R3C",'Mapa final'!$O$26),"")</f>
        <v/>
      </c>
      <c r="W28" s="196" t="str">
        <f>IF(AND('Mapa final'!$Y$27="Media",'Mapa final'!$AA$27="Moderado"),CONCATENATE("R3C",'Mapa final'!$O$27),"")</f>
        <v/>
      </c>
      <c r="X28" s="196" t="str">
        <f>IF(AND('Mapa final'!$Y$28="Media",'Mapa final'!$AA$28="Moderado"),CONCATENATE("R3C",'Mapa final'!$O$28),"")</f>
        <v/>
      </c>
      <c r="Y28" s="196" t="str">
        <f>IF(AND('Mapa final'!#REF!="Media",'Mapa final'!#REF!="Moderado"),CONCATENATE("R3C",'Mapa final'!#REF!),"")</f>
        <v>#ERROR!</v>
      </c>
      <c r="Z28" s="196" t="str">
        <f>IF(AND('Mapa final'!#REF!="Media",'Mapa final'!#REF!="Moderado"),CONCATENATE("R3C",'Mapa final'!#REF!),"")</f>
        <v>#ERROR!</v>
      </c>
      <c r="AA28" s="197" t="str">
        <f>IF(AND('Mapa final'!#REF!="Media",'Mapa final'!#REF!="Moderado"),CONCATENATE("R3C",'Mapa final'!#REF!),"")</f>
        <v>#ERROR!</v>
      </c>
      <c r="AB28" s="179" t="str">
        <f>IF(AND('Mapa final'!$Y$26="Media",'Mapa final'!$AA$26="Mayor"),CONCATENATE("R3C",'Mapa final'!$O$26),"")</f>
        <v/>
      </c>
      <c r="AC28" s="180" t="str">
        <f>IF(AND('Mapa final'!$Y$27="Media",'Mapa final'!$AA$27="Mayor"),CONCATENATE("R3C",'Mapa final'!$O$27),"")</f>
        <v/>
      </c>
      <c r="AD28" s="180" t="str">
        <f>IF(AND('Mapa final'!$Y$28="Media",'Mapa final'!$AA$28="Mayor"),CONCATENATE("R3C",'Mapa final'!$O$28),"")</f>
        <v/>
      </c>
      <c r="AE28" s="180" t="str">
        <f>IF(AND('Mapa final'!#REF!="Media",'Mapa final'!#REF!="Mayor"),CONCATENATE("R3C",'Mapa final'!#REF!),"")</f>
        <v>#ERROR!</v>
      </c>
      <c r="AF28" s="180" t="str">
        <f>IF(AND('Mapa final'!#REF!="Media",'Mapa final'!#REF!="Mayor"),CONCATENATE("R3C",'Mapa final'!#REF!),"")</f>
        <v>#ERROR!</v>
      </c>
      <c r="AG28" s="181" t="str">
        <f>IF(AND('Mapa final'!#REF!="Media",'Mapa final'!#REF!="Mayor"),CONCATENATE("R3C",'Mapa final'!#REF!),"")</f>
        <v>#ERROR!</v>
      </c>
      <c r="AH28" s="182" t="str">
        <f>IF(AND('Mapa final'!$Y$26="Media",'Mapa final'!$AA$26="Catastrófico"),CONCATENATE("R3C",'Mapa final'!$O$26),"")</f>
        <v/>
      </c>
      <c r="AI28" s="183" t="str">
        <f>IF(AND('Mapa final'!$Y$27="Media",'Mapa final'!$AA$27="Catastrófico"),CONCATENATE("R3C",'Mapa final'!$O$27),"")</f>
        <v/>
      </c>
      <c r="AJ28" s="183" t="str">
        <f>IF(AND('Mapa final'!$Y$28="Media",'Mapa final'!$AA$28="Catastrófico"),CONCATENATE("R3C",'Mapa final'!$O$28),"")</f>
        <v/>
      </c>
      <c r="AK28" s="183" t="str">
        <f>IF(AND('Mapa final'!#REF!="Media",'Mapa final'!#REF!="Catastrófico"),CONCATENATE("R3C",'Mapa final'!#REF!),"")</f>
        <v>#ERROR!</v>
      </c>
      <c r="AL28" s="183" t="str">
        <f>IF(AND('Mapa final'!#REF!="Media",'Mapa final'!#REF!="Catastrófico"),CONCATENATE("R3C",'Mapa final'!#REF!),"")</f>
        <v>#ERROR!</v>
      </c>
      <c r="AM28" s="184" t="str">
        <f>IF(AND('Mapa final'!#REF!="Media",'Mapa final'!#REF!="Catastrófico"),CONCATENATE("R3C",'Mapa final'!#REF!),"")</f>
        <v>#ERROR!</v>
      </c>
      <c r="AN28" s="129"/>
      <c r="AO28" s="148"/>
      <c r="AT28" s="149"/>
    </row>
    <row r="29" ht="15.0" customHeight="1">
      <c r="B29" s="130"/>
      <c r="D29" s="8"/>
      <c r="E29" s="7"/>
      <c r="I29" s="8"/>
      <c r="J29" s="195" t="str">
        <f>IF(AND('Mapa final'!$Y$31="Media",'Mapa final'!$AA$31="Leve"),CONCATENATE("R4C",'Mapa final'!$O$31),"")</f>
        <v/>
      </c>
      <c r="K29" s="196" t="str">
        <f>IF(AND('Mapa final'!$Y$32="Media",'Mapa final'!$AA$32="Leve"),CONCATENATE("R4C",'Mapa final'!$O$32),"")</f>
        <v/>
      </c>
      <c r="L29" s="196" t="str">
        <f>IF(AND('Mapa final'!#REF!="Media",'Mapa final'!#REF!="Leve"),CONCATENATE("R4C",'Mapa final'!#REF!),"")</f>
        <v>#ERROR!</v>
      </c>
      <c r="M29" s="196" t="str">
        <f>IF(AND('Mapa final'!$Y$33="Media",'Mapa final'!$AA$33="Leve"),CONCATENATE("R4C",'Mapa final'!$O$33),"")</f>
        <v/>
      </c>
      <c r="N29" s="196" t="str">
        <f>IF(AND('Mapa final'!#REF!="Media",'Mapa final'!#REF!="Leve"),CONCATENATE("R4C",'Mapa final'!#REF!),"")</f>
        <v>#ERROR!</v>
      </c>
      <c r="O29" s="197" t="str">
        <f>IF(AND('Mapa final'!#REF!="Media",'Mapa final'!#REF!="Leve"),CONCATENATE("R4C",'Mapa final'!#REF!),"")</f>
        <v>#ERROR!</v>
      </c>
      <c r="P29" s="195" t="str">
        <f>IF(AND('Mapa final'!$Y$31="Media",'Mapa final'!$AA$31="Menor"),CONCATENATE("R4C",'Mapa final'!$O$31),"")</f>
        <v/>
      </c>
      <c r="Q29" s="196" t="str">
        <f>IF(AND('Mapa final'!$Y$32="Media",'Mapa final'!$AA$32="Menor"),CONCATENATE("R4C",'Mapa final'!$O$32),"")</f>
        <v/>
      </c>
      <c r="R29" s="196" t="str">
        <f>IF(AND('Mapa final'!#REF!="Media",'Mapa final'!#REF!="Menor"),CONCATENATE("R4C",'Mapa final'!#REF!),"")</f>
        <v>#ERROR!</v>
      </c>
      <c r="S29" s="196" t="str">
        <f>IF(AND('Mapa final'!$Y$33="Media",'Mapa final'!$AA$33="Menor"),CONCATENATE("R4C",'Mapa final'!$O$33),"")</f>
        <v/>
      </c>
      <c r="T29" s="196" t="str">
        <f>IF(AND('Mapa final'!#REF!="Media",'Mapa final'!#REF!="Menor"),CONCATENATE("R4C",'Mapa final'!#REF!),"")</f>
        <v>#ERROR!</v>
      </c>
      <c r="U29" s="197" t="str">
        <f>IF(AND('Mapa final'!#REF!="Media",'Mapa final'!#REF!="Menor"),CONCATENATE("R4C",'Mapa final'!#REF!),"")</f>
        <v>#ERROR!</v>
      </c>
      <c r="V29" s="195" t="str">
        <f>IF(AND('Mapa final'!$Y$31="Media",'Mapa final'!$AA$31="Moderado"),CONCATENATE("R4C",'Mapa final'!$O$31),"")</f>
        <v/>
      </c>
      <c r="W29" s="196" t="str">
        <f>IF(AND('Mapa final'!$Y$32="Media",'Mapa final'!$AA$32="Moderado"),CONCATENATE("R4C",'Mapa final'!$O$32),"")</f>
        <v/>
      </c>
      <c r="X29" s="196" t="str">
        <f>IF(AND('Mapa final'!#REF!="Media",'Mapa final'!#REF!="Moderado"),CONCATENATE("R4C",'Mapa final'!#REF!),"")</f>
        <v>#ERROR!</v>
      </c>
      <c r="Y29" s="196" t="str">
        <f>IF(AND('Mapa final'!$Y$33="Media",'Mapa final'!$AA$33="Moderado"),CONCATENATE("R4C",'Mapa final'!$O$33),"")</f>
        <v/>
      </c>
      <c r="Z29" s="196" t="str">
        <f>IF(AND('Mapa final'!#REF!="Media",'Mapa final'!#REF!="Moderado"),CONCATENATE("R4C",'Mapa final'!#REF!),"")</f>
        <v>#ERROR!</v>
      </c>
      <c r="AA29" s="197" t="str">
        <f>IF(AND('Mapa final'!#REF!="Media",'Mapa final'!#REF!="Moderado"),CONCATENATE("R4C",'Mapa final'!#REF!),"")</f>
        <v>#ERROR!</v>
      </c>
      <c r="AB29" s="179" t="str">
        <f>IF(AND('Mapa final'!$Y$31="Media",'Mapa final'!$AA$31="Mayor"),CONCATENATE("R4C",'Mapa final'!$O$31),"")</f>
        <v/>
      </c>
      <c r="AC29" s="180" t="str">
        <f>IF(AND('Mapa final'!$Y$32="Media",'Mapa final'!$AA$32="Mayor"),CONCATENATE("R4C",'Mapa final'!$O$32),"")</f>
        <v/>
      </c>
      <c r="AD29" s="180" t="str">
        <f>IF(AND('Mapa final'!#REF!="Media",'Mapa final'!#REF!="Mayor"),CONCATENATE("R4C",'Mapa final'!#REF!),"")</f>
        <v>#ERROR!</v>
      </c>
      <c r="AE29" s="180" t="str">
        <f>IF(AND('Mapa final'!$Y$33="Media",'Mapa final'!$AA$33="Mayor"),CONCATENATE("R4C",'Mapa final'!$O$33),"")</f>
        <v/>
      </c>
      <c r="AF29" s="180" t="str">
        <f>IF(AND('Mapa final'!#REF!="Media",'Mapa final'!#REF!="Mayor"),CONCATENATE("R4C",'Mapa final'!#REF!),"")</f>
        <v>#ERROR!</v>
      </c>
      <c r="AG29" s="181" t="str">
        <f>IF(AND('Mapa final'!#REF!="Media",'Mapa final'!#REF!="Mayor"),CONCATENATE("R4C",'Mapa final'!#REF!),"")</f>
        <v>#ERROR!</v>
      </c>
      <c r="AH29" s="182" t="str">
        <f>IF(AND('Mapa final'!$Y$31="Media",'Mapa final'!$AA$31="Catastrófico"),CONCATENATE("R4C",'Mapa final'!$O$31),"")</f>
        <v/>
      </c>
      <c r="AI29" s="183" t="str">
        <f>IF(AND('Mapa final'!$Y$32="Media",'Mapa final'!$AA$32="Catastrófico"),CONCATENATE("R4C",'Mapa final'!$O$32),"")</f>
        <v/>
      </c>
      <c r="AJ29" s="183" t="str">
        <f>IF(AND('Mapa final'!#REF!="Media",'Mapa final'!#REF!="Catastrófico"),CONCATENATE("R4C",'Mapa final'!#REF!),"")</f>
        <v>#ERROR!</v>
      </c>
      <c r="AK29" s="183" t="str">
        <f>IF(AND('Mapa final'!$Y$33="Media",'Mapa final'!$AA$33="Catastrófico"),CONCATENATE("R4C",'Mapa final'!$O$33),"")</f>
        <v/>
      </c>
      <c r="AL29" s="183" t="str">
        <f>IF(AND('Mapa final'!#REF!="Media",'Mapa final'!#REF!="Catastrófico"),CONCATENATE("R4C",'Mapa final'!#REF!),"")</f>
        <v>#ERROR!</v>
      </c>
      <c r="AM29" s="184" t="str">
        <f>IF(AND('Mapa final'!#REF!="Media",'Mapa final'!#REF!="Catastrófico"),CONCATENATE("R4C",'Mapa final'!#REF!),"")</f>
        <v>#ERROR!</v>
      </c>
      <c r="AN29" s="129"/>
      <c r="AO29" s="148"/>
      <c r="AT29" s="149"/>
    </row>
    <row r="30" ht="15.0" customHeight="1">
      <c r="B30" s="130"/>
      <c r="D30" s="8"/>
      <c r="E30" s="7"/>
      <c r="I30" s="8"/>
      <c r="J30" s="195" t="str">
        <f>IF(AND('Mapa final'!$Y$36="Media",'Mapa final'!$AA$36="Leve"),CONCATENATE("R5C",'Mapa final'!$O$36),"")</f>
        <v/>
      </c>
      <c r="K30" s="196" t="str">
        <f>IF(AND('Mapa final'!$Y$37="Media",'Mapa final'!$AA$37="Leve"),CONCATENATE("R5C",'Mapa final'!$O$37),"")</f>
        <v/>
      </c>
      <c r="L30" s="196" t="str">
        <f>IF(AND('Mapa final'!$Y$38="Media",'Mapa final'!$AA$38="Leve"),CONCATENATE("R5C",'Mapa final'!$O$38),"")</f>
        <v/>
      </c>
      <c r="M30" s="196" t="str">
        <f>IF(AND('Mapa final'!#REF!="Media",'Mapa final'!#REF!="Leve"),CONCATENATE("R5C",'Mapa final'!#REF!),"")</f>
        <v>#ERROR!</v>
      </c>
      <c r="N30" s="196" t="str">
        <f>IF(AND('Mapa final'!#REF!="Media",'Mapa final'!#REF!="Leve"),CONCATENATE("R5C",'Mapa final'!#REF!),"")</f>
        <v>#ERROR!</v>
      </c>
      <c r="O30" s="197" t="str">
        <f>IF(AND('Mapa final'!#REF!="Media",'Mapa final'!#REF!="Leve"),CONCATENATE("R5C",'Mapa final'!#REF!),"")</f>
        <v>#ERROR!</v>
      </c>
      <c r="P30" s="195" t="str">
        <f>IF(AND('Mapa final'!$Y$36="Media",'Mapa final'!$AA$36="Menor"),CONCATENATE("R5C",'Mapa final'!$O$36),"")</f>
        <v/>
      </c>
      <c r="Q30" s="196" t="str">
        <f>IF(AND('Mapa final'!$Y$37="Media",'Mapa final'!$AA$37="Menor"),CONCATENATE("R5C",'Mapa final'!$O$37),"")</f>
        <v/>
      </c>
      <c r="R30" s="196" t="str">
        <f>IF(AND('Mapa final'!$Y$38="Media",'Mapa final'!$AA$38="Menor"),CONCATENATE("R5C",'Mapa final'!$O$38),"")</f>
        <v/>
      </c>
      <c r="S30" s="196" t="str">
        <f>IF(AND('Mapa final'!#REF!="Media",'Mapa final'!#REF!="Menor"),CONCATENATE("R5C",'Mapa final'!#REF!),"")</f>
        <v>#ERROR!</v>
      </c>
      <c r="T30" s="196" t="str">
        <f>IF(AND('Mapa final'!#REF!="Media",'Mapa final'!#REF!="Menor"),CONCATENATE("R5C",'Mapa final'!#REF!),"")</f>
        <v>#ERROR!</v>
      </c>
      <c r="U30" s="197" t="str">
        <f>IF(AND('Mapa final'!#REF!="Media",'Mapa final'!#REF!="Menor"),CONCATENATE("R5C",'Mapa final'!#REF!),"")</f>
        <v>#ERROR!</v>
      </c>
      <c r="V30" s="195" t="str">
        <f>IF(AND('Mapa final'!$Y$36="Media",'Mapa final'!$AA$36="Moderado"),CONCATENATE("R5C",'Mapa final'!$O$36),"")</f>
        <v/>
      </c>
      <c r="W30" s="196" t="str">
        <f>IF(AND('Mapa final'!$Y$37="Media",'Mapa final'!$AA$37="Moderado"),CONCATENATE("R5C",'Mapa final'!$O$37),"")</f>
        <v/>
      </c>
      <c r="X30" s="196" t="str">
        <f>IF(AND('Mapa final'!$Y$38="Media",'Mapa final'!$AA$38="Moderado"),CONCATENATE("R5C",'Mapa final'!$O$38),"")</f>
        <v/>
      </c>
      <c r="Y30" s="196" t="str">
        <f>IF(AND('Mapa final'!#REF!="Media",'Mapa final'!#REF!="Moderado"),CONCATENATE("R5C",'Mapa final'!#REF!),"")</f>
        <v>#ERROR!</v>
      </c>
      <c r="Z30" s="196" t="str">
        <f>IF(AND('Mapa final'!#REF!="Media",'Mapa final'!#REF!="Moderado"),CONCATENATE("R5C",'Mapa final'!#REF!),"")</f>
        <v>#ERROR!</v>
      </c>
      <c r="AA30" s="197" t="str">
        <f>IF(AND('Mapa final'!#REF!="Media",'Mapa final'!#REF!="Moderado"),CONCATENATE("R5C",'Mapa final'!#REF!),"")</f>
        <v>#ERROR!</v>
      </c>
      <c r="AB30" s="179" t="str">
        <f>IF(AND('Mapa final'!$Y$36="Media",'Mapa final'!$AA$36="Mayor"),CONCATENATE("R5C",'Mapa final'!$O$36),"")</f>
        <v/>
      </c>
      <c r="AC30" s="180" t="str">
        <f>IF(AND('Mapa final'!$Y$37="Media",'Mapa final'!$AA$37="Mayor"),CONCATENATE("R5C",'Mapa final'!$O$37),"")</f>
        <v/>
      </c>
      <c r="AD30" s="180" t="str">
        <f>IF(AND('Mapa final'!$Y$38="Media",'Mapa final'!$AA$38="Mayor"),CONCATENATE("R5C",'Mapa final'!$O$38),"")</f>
        <v/>
      </c>
      <c r="AE30" s="180" t="str">
        <f>IF(AND('Mapa final'!#REF!="Media",'Mapa final'!#REF!="Mayor"),CONCATENATE("R5C",'Mapa final'!#REF!),"")</f>
        <v>#ERROR!</v>
      </c>
      <c r="AF30" s="180" t="str">
        <f>IF(AND('Mapa final'!#REF!="Media",'Mapa final'!#REF!="Mayor"),CONCATENATE("R5C",'Mapa final'!#REF!),"")</f>
        <v>#ERROR!</v>
      </c>
      <c r="AG30" s="181" t="str">
        <f>IF(AND('Mapa final'!#REF!="Media",'Mapa final'!#REF!="Mayor"),CONCATENATE("R5C",'Mapa final'!#REF!),"")</f>
        <v>#ERROR!</v>
      </c>
      <c r="AH30" s="182" t="str">
        <f>IF(AND('Mapa final'!$Y$36="Media",'Mapa final'!$AA$36="Catastrófico"),CONCATENATE("R5C",'Mapa final'!$O$36),"")</f>
        <v/>
      </c>
      <c r="AI30" s="183" t="str">
        <f>IF(AND('Mapa final'!$Y$37="Media",'Mapa final'!$AA$37="Catastrófico"),CONCATENATE("R5C",'Mapa final'!$O$37),"")</f>
        <v/>
      </c>
      <c r="AJ30" s="183" t="str">
        <f>IF(AND('Mapa final'!$Y$38="Media",'Mapa final'!$AA$38="Catastrófico"),CONCATENATE("R5C",'Mapa final'!$O$38),"")</f>
        <v/>
      </c>
      <c r="AK30" s="183" t="str">
        <f>IF(AND('Mapa final'!#REF!="Media",'Mapa final'!#REF!="Catastrófico"),CONCATENATE("R5C",'Mapa final'!#REF!),"")</f>
        <v>#ERROR!</v>
      </c>
      <c r="AL30" s="183" t="str">
        <f>IF(AND('Mapa final'!#REF!="Media",'Mapa final'!#REF!="Catastrófico"),CONCATENATE("R5C",'Mapa final'!#REF!),"")</f>
        <v>#ERROR!</v>
      </c>
      <c r="AM30" s="184" t="str">
        <f>IF(AND('Mapa final'!#REF!="Media",'Mapa final'!#REF!="Catastrófico"),CONCATENATE("R5C",'Mapa final'!#REF!),"")</f>
        <v>#ERROR!</v>
      </c>
      <c r="AN30" s="129"/>
      <c r="AO30" s="148"/>
      <c r="AT30" s="149"/>
    </row>
    <row r="31" ht="15.0" customHeight="1">
      <c r="B31" s="130"/>
      <c r="D31" s="8"/>
      <c r="E31" s="7"/>
      <c r="I31" s="8"/>
      <c r="J31" s="195" t="str">
        <f>IF(AND('Mapa final'!$Y$41="Media",'Mapa final'!$AA$41="Leve"),CONCATENATE("R6C",'Mapa final'!$O$41),"")</f>
        <v/>
      </c>
      <c r="K31" s="196" t="str">
        <f>IF(AND('Mapa final'!$Y$42="Media",'Mapa final'!$AA$42="Leve"),CONCATENATE("R6C",'Mapa final'!$O$42),"")</f>
        <v/>
      </c>
      <c r="L31" s="196" t="str">
        <f>IF(AND('Mapa final'!$Y$43="Media",'Mapa final'!$AA$43="Leve"),CONCATENATE("R6C",'Mapa final'!$O$43),"")</f>
        <v/>
      </c>
      <c r="M31" s="196" t="str">
        <f>IF(AND('Mapa final'!#REF!="Media",'Mapa final'!#REF!="Leve"),CONCATENATE("R6C",'Mapa final'!#REF!),"")</f>
        <v>#ERROR!</v>
      </c>
      <c r="N31" s="196" t="str">
        <f>IF(AND('Mapa final'!#REF!="Media",'Mapa final'!#REF!="Leve"),CONCATENATE("R6C",'Mapa final'!#REF!),"")</f>
        <v>#ERROR!</v>
      </c>
      <c r="O31" s="197" t="str">
        <f>IF(AND('Mapa final'!#REF!="Media",'Mapa final'!#REF!="Leve"),CONCATENATE("R6C",'Mapa final'!#REF!),"")</f>
        <v>#ERROR!</v>
      </c>
      <c r="P31" s="195" t="str">
        <f>IF(AND('Mapa final'!$Y$41="Media",'Mapa final'!$AA$41="Menor"),CONCATENATE("R6C",'Mapa final'!$O$41),"")</f>
        <v/>
      </c>
      <c r="Q31" s="196" t="str">
        <f>IF(AND('Mapa final'!$Y$42="Media",'Mapa final'!$AA$42="Menor"),CONCATENATE("R6C",'Mapa final'!$O$42),"")</f>
        <v/>
      </c>
      <c r="R31" s="196" t="str">
        <f>IF(AND('Mapa final'!$Y$43="Media",'Mapa final'!$AA$43="Menor"),CONCATENATE("R6C",'Mapa final'!$O$43),"")</f>
        <v/>
      </c>
      <c r="S31" s="196" t="str">
        <f>IF(AND('Mapa final'!#REF!="Media",'Mapa final'!#REF!="Menor"),CONCATENATE("R6C",'Mapa final'!#REF!),"")</f>
        <v>#ERROR!</v>
      </c>
      <c r="T31" s="196" t="str">
        <f>IF(AND('Mapa final'!#REF!="Media",'Mapa final'!#REF!="Menor"),CONCATENATE("R6C",'Mapa final'!#REF!),"")</f>
        <v>#ERROR!</v>
      </c>
      <c r="U31" s="197" t="str">
        <f>IF(AND('Mapa final'!#REF!="Media",'Mapa final'!#REF!="Menor"),CONCATENATE("R6C",'Mapa final'!#REF!),"")</f>
        <v>#ERROR!</v>
      </c>
      <c r="V31" s="195" t="str">
        <f>IF(AND('Mapa final'!$Y$41="Media",'Mapa final'!$AA$41="Moderado"),CONCATENATE("R6C",'Mapa final'!$O$41),"")</f>
        <v/>
      </c>
      <c r="W31" s="196" t="str">
        <f>IF(AND('Mapa final'!$Y$42="Media",'Mapa final'!$AA$42="Moderado"),CONCATENATE("R6C",'Mapa final'!$O$42),"")</f>
        <v/>
      </c>
      <c r="X31" s="196" t="str">
        <f>IF(AND('Mapa final'!$Y$43="Media",'Mapa final'!$AA$43="Moderado"),CONCATENATE("R6C",'Mapa final'!$O$43),"")</f>
        <v/>
      </c>
      <c r="Y31" s="196" t="str">
        <f>IF(AND('Mapa final'!#REF!="Media",'Mapa final'!#REF!="Moderado"),CONCATENATE("R6C",'Mapa final'!#REF!),"")</f>
        <v>#ERROR!</v>
      </c>
      <c r="Z31" s="196" t="str">
        <f>IF(AND('Mapa final'!#REF!="Media",'Mapa final'!#REF!="Moderado"),CONCATENATE("R6C",'Mapa final'!#REF!),"")</f>
        <v>#ERROR!</v>
      </c>
      <c r="AA31" s="197" t="str">
        <f>IF(AND('Mapa final'!#REF!="Media",'Mapa final'!#REF!="Moderado"),CONCATENATE("R6C",'Mapa final'!#REF!),"")</f>
        <v>#ERROR!</v>
      </c>
      <c r="AB31" s="179" t="str">
        <f>IF(AND('Mapa final'!$Y$41="Media",'Mapa final'!$AA$41="Mayor"),CONCATENATE("R6C",'Mapa final'!$O$41),"")</f>
        <v/>
      </c>
      <c r="AC31" s="180" t="str">
        <f>IF(AND('Mapa final'!$Y$42="Media",'Mapa final'!$AA$42="Mayor"),CONCATENATE("R6C",'Mapa final'!$O$42),"")</f>
        <v/>
      </c>
      <c r="AD31" s="180" t="str">
        <f>IF(AND('Mapa final'!$Y$43="Media",'Mapa final'!$AA$43="Mayor"),CONCATENATE("R6C",'Mapa final'!$O$43),"")</f>
        <v/>
      </c>
      <c r="AE31" s="180" t="str">
        <f>IF(AND('Mapa final'!#REF!="Media",'Mapa final'!#REF!="Mayor"),CONCATENATE("R6C",'Mapa final'!#REF!),"")</f>
        <v>#ERROR!</v>
      </c>
      <c r="AF31" s="180" t="str">
        <f>IF(AND('Mapa final'!#REF!="Media",'Mapa final'!#REF!="Mayor"),CONCATENATE("R6C",'Mapa final'!#REF!),"")</f>
        <v>#ERROR!</v>
      </c>
      <c r="AG31" s="181" t="str">
        <f>IF(AND('Mapa final'!#REF!="Media",'Mapa final'!#REF!="Mayor"),CONCATENATE("R6C",'Mapa final'!#REF!),"")</f>
        <v>#ERROR!</v>
      </c>
      <c r="AH31" s="182" t="str">
        <f>IF(AND('Mapa final'!$Y$41="Media",'Mapa final'!$AA$41="Catastrófico"),CONCATENATE("R6C",'Mapa final'!$O$41),"")</f>
        <v/>
      </c>
      <c r="AI31" s="183" t="str">
        <f>IF(AND('Mapa final'!$Y$42="Media",'Mapa final'!$AA$42="Catastrófico"),CONCATENATE("R6C",'Mapa final'!$O$42),"")</f>
        <v/>
      </c>
      <c r="AJ31" s="183" t="str">
        <f>IF(AND('Mapa final'!$Y$43="Media",'Mapa final'!$AA$43="Catastrófico"),CONCATENATE("R6C",'Mapa final'!$O$43),"")</f>
        <v/>
      </c>
      <c r="AK31" s="183" t="str">
        <f>IF(AND('Mapa final'!#REF!="Media",'Mapa final'!#REF!="Catastrófico"),CONCATENATE("R6C",'Mapa final'!#REF!),"")</f>
        <v>#ERROR!</v>
      </c>
      <c r="AL31" s="183" t="str">
        <f>IF(AND('Mapa final'!#REF!="Media",'Mapa final'!#REF!="Catastrófico"),CONCATENATE("R6C",'Mapa final'!#REF!),"")</f>
        <v>#ERROR!</v>
      </c>
      <c r="AM31" s="184" t="str">
        <f>IF(AND('Mapa final'!#REF!="Media",'Mapa final'!#REF!="Catastrófico"),CONCATENATE("R6C",'Mapa final'!#REF!),"")</f>
        <v>#ERROR!</v>
      </c>
      <c r="AN31" s="129"/>
      <c r="AO31" s="148"/>
      <c r="AT31" s="149"/>
    </row>
    <row r="32" ht="15.0" customHeight="1">
      <c r="B32" s="130"/>
      <c r="D32" s="8"/>
      <c r="E32" s="7"/>
      <c r="I32" s="8"/>
      <c r="J32" s="195" t="str">
        <f>IF(AND('Mapa final'!#REF!="Media",'Mapa final'!#REF!="Leve"),CONCATENATE("R7C",'Mapa final'!#REF!),"")</f>
        <v>#ERROR!</v>
      </c>
      <c r="K32" s="196" t="str">
        <f>IF(AND('Mapa final'!#REF!="Media",'Mapa final'!#REF!="Leve"),CONCATENATE("R7C",'Mapa final'!#REF!),"")</f>
        <v>#ERROR!</v>
      </c>
      <c r="L32" s="196" t="str">
        <f>IF(AND('Mapa final'!#REF!="Media",'Mapa final'!#REF!="Leve"),CONCATENATE("R7C",'Mapa final'!#REF!),"")</f>
        <v>#ERROR!</v>
      </c>
      <c r="M32" s="196" t="str">
        <f>IF(AND('Mapa final'!#REF!="Media",'Mapa final'!#REF!="Leve"),CONCATENATE("R7C",'Mapa final'!#REF!),"")</f>
        <v>#ERROR!</v>
      </c>
      <c r="N32" s="196" t="str">
        <f>IF(AND('Mapa final'!#REF!="Media",'Mapa final'!#REF!="Leve"),CONCATENATE("R7C",'Mapa final'!#REF!),"")</f>
        <v>#ERROR!</v>
      </c>
      <c r="O32" s="197" t="str">
        <f>IF(AND('Mapa final'!#REF!="Media",'Mapa final'!#REF!="Leve"),CONCATENATE("R7C",'Mapa final'!#REF!),"")</f>
        <v>#ERROR!</v>
      </c>
      <c r="P32" s="195" t="str">
        <f>IF(AND('Mapa final'!#REF!="Media",'Mapa final'!#REF!="Menor"),CONCATENATE("R7C",'Mapa final'!#REF!),"")</f>
        <v>#ERROR!</v>
      </c>
      <c r="Q32" s="196" t="str">
        <f>IF(AND('Mapa final'!#REF!="Media",'Mapa final'!#REF!="Menor"),CONCATENATE("R7C",'Mapa final'!#REF!),"")</f>
        <v>#ERROR!</v>
      </c>
      <c r="R32" s="196" t="str">
        <f>IF(AND('Mapa final'!#REF!="Media",'Mapa final'!#REF!="Menor"),CONCATENATE("R7C",'Mapa final'!#REF!),"")</f>
        <v>#ERROR!</v>
      </c>
      <c r="S32" s="196" t="str">
        <f>IF(AND('Mapa final'!#REF!="Media",'Mapa final'!#REF!="Menor"),CONCATENATE("R7C",'Mapa final'!#REF!),"")</f>
        <v>#ERROR!</v>
      </c>
      <c r="T32" s="196" t="str">
        <f>IF(AND('Mapa final'!#REF!="Media",'Mapa final'!#REF!="Menor"),CONCATENATE("R7C",'Mapa final'!#REF!),"")</f>
        <v>#ERROR!</v>
      </c>
      <c r="U32" s="197" t="str">
        <f>IF(AND('Mapa final'!#REF!="Media",'Mapa final'!#REF!="Menor"),CONCATENATE("R7C",'Mapa final'!#REF!),"")</f>
        <v>#ERROR!</v>
      </c>
      <c r="V32" s="195" t="str">
        <f>IF(AND('Mapa final'!#REF!="Media",'Mapa final'!#REF!="Moderado"),CONCATENATE("R7C",'Mapa final'!#REF!),"")</f>
        <v>#ERROR!</v>
      </c>
      <c r="W32" s="196" t="str">
        <f>IF(AND('Mapa final'!#REF!="Media",'Mapa final'!#REF!="Moderado"),CONCATENATE("R7C",'Mapa final'!#REF!),"")</f>
        <v>#ERROR!</v>
      </c>
      <c r="X32" s="196" t="str">
        <f>IF(AND('Mapa final'!#REF!="Media",'Mapa final'!#REF!="Moderado"),CONCATENATE("R7C",'Mapa final'!#REF!),"")</f>
        <v>#ERROR!</v>
      </c>
      <c r="Y32" s="196" t="str">
        <f>IF(AND('Mapa final'!#REF!="Media",'Mapa final'!#REF!="Moderado"),CONCATENATE("R7C",'Mapa final'!#REF!),"")</f>
        <v>#ERROR!</v>
      </c>
      <c r="Z32" s="196" t="str">
        <f>IF(AND('Mapa final'!#REF!="Media",'Mapa final'!#REF!="Moderado"),CONCATENATE("R7C",'Mapa final'!#REF!),"")</f>
        <v>#ERROR!</v>
      </c>
      <c r="AA32" s="197" t="str">
        <f>IF(AND('Mapa final'!#REF!="Media",'Mapa final'!#REF!="Moderado"),CONCATENATE("R7C",'Mapa final'!#REF!),"")</f>
        <v>#ERROR!</v>
      </c>
      <c r="AB32" s="179" t="str">
        <f>IF(AND('Mapa final'!#REF!="Media",'Mapa final'!#REF!="Mayor"),CONCATENATE("R7C",'Mapa final'!#REF!),"")</f>
        <v>#ERROR!</v>
      </c>
      <c r="AC32" s="180" t="str">
        <f>IF(AND('Mapa final'!#REF!="Media",'Mapa final'!#REF!="Mayor"),CONCATENATE("R7C",'Mapa final'!#REF!),"")</f>
        <v>#ERROR!</v>
      </c>
      <c r="AD32" s="180" t="str">
        <f>IF(AND('Mapa final'!#REF!="Media",'Mapa final'!#REF!="Mayor"),CONCATENATE("R7C",'Mapa final'!#REF!),"")</f>
        <v>#ERROR!</v>
      </c>
      <c r="AE32" s="180" t="str">
        <f>IF(AND('Mapa final'!#REF!="Media",'Mapa final'!#REF!="Mayor"),CONCATENATE("R7C",'Mapa final'!#REF!),"")</f>
        <v>#ERROR!</v>
      </c>
      <c r="AF32" s="180" t="str">
        <f>IF(AND('Mapa final'!#REF!="Media",'Mapa final'!#REF!="Mayor"),CONCATENATE("R7C",'Mapa final'!#REF!),"")</f>
        <v>#ERROR!</v>
      </c>
      <c r="AG32" s="181" t="str">
        <f>IF(AND('Mapa final'!#REF!="Media",'Mapa final'!#REF!="Mayor"),CONCATENATE("R7C",'Mapa final'!#REF!),"")</f>
        <v>#ERROR!</v>
      </c>
      <c r="AH32" s="182" t="str">
        <f>IF(AND('Mapa final'!#REF!="Media",'Mapa final'!#REF!="Catastrófico"),CONCATENATE("R7C",'Mapa final'!#REF!),"")</f>
        <v>#ERROR!</v>
      </c>
      <c r="AI32" s="183" t="str">
        <f>IF(AND('Mapa final'!#REF!="Media",'Mapa final'!#REF!="Catastrófico"),CONCATENATE("R7C",'Mapa final'!#REF!),"")</f>
        <v>#ERROR!</v>
      </c>
      <c r="AJ32" s="183" t="str">
        <f>IF(AND('Mapa final'!#REF!="Media",'Mapa final'!#REF!="Catastrófico"),CONCATENATE("R7C",'Mapa final'!#REF!),"")</f>
        <v>#ERROR!</v>
      </c>
      <c r="AK32" s="183" t="str">
        <f>IF(AND('Mapa final'!#REF!="Media",'Mapa final'!#REF!="Catastrófico"),CONCATENATE("R7C",'Mapa final'!#REF!),"")</f>
        <v>#ERROR!</v>
      </c>
      <c r="AL32" s="183" t="str">
        <f>IF(AND('Mapa final'!#REF!="Media",'Mapa final'!#REF!="Catastrófico"),CONCATENATE("R7C",'Mapa final'!#REF!),"")</f>
        <v>#ERROR!</v>
      </c>
      <c r="AM32" s="184" t="str">
        <f>IF(AND('Mapa final'!#REF!="Media",'Mapa final'!#REF!="Catastrófico"),CONCATENATE("R7C",'Mapa final'!#REF!),"")</f>
        <v>#ERROR!</v>
      </c>
      <c r="AN32" s="129"/>
      <c r="AO32" s="148"/>
      <c r="AT32" s="149"/>
    </row>
    <row r="33" ht="15.0" customHeight="1">
      <c r="B33" s="130"/>
      <c r="D33" s="8"/>
      <c r="E33" s="7"/>
      <c r="I33" s="8"/>
      <c r="J33" s="195" t="str">
        <f>IF(AND('Mapa final'!#REF!="Media",'Mapa final'!#REF!="Leve"),CONCATENATE("R8C",'Mapa final'!#REF!),"")</f>
        <v>#ERROR!</v>
      </c>
      <c r="K33" s="196" t="str">
        <f>IF(AND('Mapa final'!#REF!="Media",'Mapa final'!#REF!="Leve"),CONCATENATE("R8C",'Mapa final'!#REF!),"")</f>
        <v>#ERROR!</v>
      </c>
      <c r="L33" s="196" t="str">
        <f>IF(AND('Mapa final'!#REF!="Media",'Mapa final'!#REF!="Leve"),CONCATENATE("R8C",'Mapa final'!#REF!),"")</f>
        <v>#ERROR!</v>
      </c>
      <c r="M33" s="196" t="str">
        <f>IF(AND('Mapa final'!#REF!="Media",'Mapa final'!#REF!="Leve"),CONCATENATE("R8C",'Mapa final'!#REF!),"")</f>
        <v>#ERROR!</v>
      </c>
      <c r="N33" s="196" t="str">
        <f>IF(AND('Mapa final'!#REF!="Media",'Mapa final'!#REF!="Leve"),CONCATENATE("R8C",'Mapa final'!#REF!),"")</f>
        <v>#ERROR!</v>
      </c>
      <c r="O33" s="197" t="str">
        <f>IF(AND('Mapa final'!#REF!="Media",'Mapa final'!#REF!="Leve"),CONCATENATE("R8C",'Mapa final'!#REF!),"")</f>
        <v>#ERROR!</v>
      </c>
      <c r="P33" s="195" t="str">
        <f>IF(AND('Mapa final'!#REF!="Media",'Mapa final'!#REF!="Menor"),CONCATENATE("R8C",'Mapa final'!#REF!),"")</f>
        <v>#ERROR!</v>
      </c>
      <c r="Q33" s="196" t="str">
        <f>IF(AND('Mapa final'!#REF!="Media",'Mapa final'!#REF!="Menor"),CONCATENATE("R8C",'Mapa final'!#REF!),"")</f>
        <v>#ERROR!</v>
      </c>
      <c r="R33" s="196" t="str">
        <f>IF(AND('Mapa final'!#REF!="Media",'Mapa final'!#REF!="Menor"),CONCATENATE("R8C",'Mapa final'!#REF!),"")</f>
        <v>#ERROR!</v>
      </c>
      <c r="S33" s="196" t="str">
        <f>IF(AND('Mapa final'!#REF!="Media",'Mapa final'!#REF!="Menor"),CONCATENATE("R8C",'Mapa final'!#REF!),"")</f>
        <v>#ERROR!</v>
      </c>
      <c r="T33" s="196" t="str">
        <f>IF(AND('Mapa final'!#REF!="Media",'Mapa final'!#REF!="Menor"),CONCATENATE("R8C",'Mapa final'!#REF!),"")</f>
        <v>#ERROR!</v>
      </c>
      <c r="U33" s="197" t="str">
        <f>IF(AND('Mapa final'!#REF!="Media",'Mapa final'!#REF!="Menor"),CONCATENATE("R8C",'Mapa final'!#REF!),"")</f>
        <v>#ERROR!</v>
      </c>
      <c r="V33" s="195" t="str">
        <f>IF(AND('Mapa final'!#REF!="Media",'Mapa final'!#REF!="Moderado"),CONCATENATE("R8C",'Mapa final'!#REF!),"")</f>
        <v>#ERROR!</v>
      </c>
      <c r="W33" s="196" t="str">
        <f>IF(AND('Mapa final'!#REF!="Media",'Mapa final'!#REF!="Moderado"),CONCATENATE("R8C",'Mapa final'!#REF!),"")</f>
        <v>#ERROR!</v>
      </c>
      <c r="X33" s="196" t="str">
        <f>IF(AND('Mapa final'!#REF!="Media",'Mapa final'!#REF!="Moderado"),CONCATENATE("R8C",'Mapa final'!#REF!),"")</f>
        <v>#ERROR!</v>
      </c>
      <c r="Y33" s="196" t="str">
        <f>IF(AND('Mapa final'!#REF!="Media",'Mapa final'!#REF!="Moderado"),CONCATENATE("R8C",'Mapa final'!#REF!),"")</f>
        <v>#ERROR!</v>
      </c>
      <c r="Z33" s="196" t="str">
        <f>IF(AND('Mapa final'!#REF!="Media",'Mapa final'!#REF!="Moderado"),CONCATENATE("R8C",'Mapa final'!#REF!),"")</f>
        <v>#ERROR!</v>
      </c>
      <c r="AA33" s="197" t="str">
        <f>IF(AND('Mapa final'!#REF!="Media",'Mapa final'!#REF!="Moderado"),CONCATENATE("R8C",'Mapa final'!#REF!),"")</f>
        <v>#ERROR!</v>
      </c>
      <c r="AB33" s="179" t="str">
        <f>IF(AND('Mapa final'!#REF!="Media",'Mapa final'!#REF!="Mayor"),CONCATENATE("R8C",'Mapa final'!#REF!),"")</f>
        <v>#ERROR!</v>
      </c>
      <c r="AC33" s="180" t="str">
        <f>IF(AND('Mapa final'!#REF!="Media",'Mapa final'!#REF!="Mayor"),CONCATENATE("R8C",'Mapa final'!#REF!),"")</f>
        <v>#ERROR!</v>
      </c>
      <c r="AD33" s="180" t="str">
        <f>IF(AND('Mapa final'!#REF!="Media",'Mapa final'!#REF!="Mayor"),CONCATENATE("R8C",'Mapa final'!#REF!),"")</f>
        <v>#ERROR!</v>
      </c>
      <c r="AE33" s="180" t="str">
        <f>IF(AND('Mapa final'!#REF!="Media",'Mapa final'!#REF!="Mayor"),CONCATENATE("R8C",'Mapa final'!#REF!),"")</f>
        <v>#ERROR!</v>
      </c>
      <c r="AF33" s="180" t="str">
        <f>IF(AND('Mapa final'!#REF!="Media",'Mapa final'!#REF!="Mayor"),CONCATENATE("R8C",'Mapa final'!#REF!),"")</f>
        <v>#ERROR!</v>
      </c>
      <c r="AG33" s="181" t="str">
        <f>IF(AND('Mapa final'!#REF!="Media",'Mapa final'!#REF!="Mayor"),CONCATENATE("R8C",'Mapa final'!#REF!),"")</f>
        <v>#ERROR!</v>
      </c>
      <c r="AH33" s="182" t="str">
        <f>IF(AND('Mapa final'!#REF!="Media",'Mapa final'!#REF!="Catastrófico"),CONCATENATE("R8C",'Mapa final'!#REF!),"")</f>
        <v>#ERROR!</v>
      </c>
      <c r="AI33" s="183" t="str">
        <f>IF(AND('Mapa final'!#REF!="Media",'Mapa final'!#REF!="Catastrófico"),CONCATENATE("R8C",'Mapa final'!#REF!),"")</f>
        <v>#ERROR!</v>
      </c>
      <c r="AJ33" s="183" t="str">
        <f>IF(AND('Mapa final'!#REF!="Media",'Mapa final'!#REF!="Catastrófico"),CONCATENATE("R8C",'Mapa final'!#REF!),"")</f>
        <v>#ERROR!</v>
      </c>
      <c r="AK33" s="183" t="str">
        <f>IF(AND('Mapa final'!#REF!="Media",'Mapa final'!#REF!="Catastrófico"),CONCATENATE("R8C",'Mapa final'!#REF!),"")</f>
        <v>#ERROR!</v>
      </c>
      <c r="AL33" s="183" t="str">
        <f>IF(AND('Mapa final'!#REF!="Media",'Mapa final'!#REF!="Catastrófico"),CONCATENATE("R8C",'Mapa final'!#REF!),"")</f>
        <v>#ERROR!</v>
      </c>
      <c r="AM33" s="184" t="str">
        <f>IF(AND('Mapa final'!#REF!="Media",'Mapa final'!#REF!="Catastrófico"),CONCATENATE("R8C",'Mapa final'!#REF!),"")</f>
        <v>#ERROR!</v>
      </c>
      <c r="AN33" s="129"/>
      <c r="AO33" s="148"/>
      <c r="AT33" s="149"/>
    </row>
    <row r="34" ht="15.0" customHeight="1">
      <c r="B34" s="130"/>
      <c r="D34" s="8"/>
      <c r="E34" s="7"/>
      <c r="I34" s="8"/>
      <c r="J34" s="195" t="str">
        <f>IF(AND('Mapa final'!#REF!="Media",'Mapa final'!#REF!="Leve"),CONCATENATE("R9C",'Mapa final'!#REF!),"")</f>
        <v>#ERROR!</v>
      </c>
      <c r="K34" s="196" t="str">
        <f>IF(AND('Mapa final'!#REF!="Media",'Mapa final'!#REF!="Leve"),CONCATENATE("R9C",'Mapa final'!#REF!),"")</f>
        <v>#ERROR!</v>
      </c>
      <c r="L34" s="196" t="str">
        <f>IF(AND('Mapa final'!#REF!="Media",'Mapa final'!#REF!="Leve"),CONCATENATE("R9C",'Mapa final'!#REF!),"")</f>
        <v>#ERROR!</v>
      </c>
      <c r="M34" s="196" t="str">
        <f>IF(AND('Mapa final'!#REF!="Media",'Mapa final'!#REF!="Leve"),CONCATENATE("R9C",'Mapa final'!#REF!),"")</f>
        <v>#ERROR!</v>
      </c>
      <c r="N34" s="196" t="str">
        <f>IF(AND('Mapa final'!#REF!="Media",'Mapa final'!#REF!="Leve"),CONCATENATE("R9C",'Mapa final'!#REF!),"")</f>
        <v>#ERROR!</v>
      </c>
      <c r="O34" s="197" t="str">
        <f>IF(AND('Mapa final'!#REF!="Media",'Mapa final'!#REF!="Leve"),CONCATENATE("R9C",'Mapa final'!#REF!),"")</f>
        <v>#ERROR!</v>
      </c>
      <c r="P34" s="195" t="str">
        <f>IF(AND('Mapa final'!#REF!="Media",'Mapa final'!#REF!="Menor"),CONCATENATE("R9C",'Mapa final'!#REF!),"")</f>
        <v>#ERROR!</v>
      </c>
      <c r="Q34" s="196" t="str">
        <f>IF(AND('Mapa final'!#REF!="Media",'Mapa final'!#REF!="Menor"),CONCATENATE("R9C",'Mapa final'!#REF!),"")</f>
        <v>#ERROR!</v>
      </c>
      <c r="R34" s="196" t="str">
        <f>IF(AND('Mapa final'!#REF!="Media",'Mapa final'!#REF!="Menor"),CONCATENATE("R9C",'Mapa final'!#REF!),"")</f>
        <v>#ERROR!</v>
      </c>
      <c r="S34" s="196" t="str">
        <f>IF(AND('Mapa final'!#REF!="Media",'Mapa final'!#REF!="Menor"),CONCATENATE("R9C",'Mapa final'!#REF!),"")</f>
        <v>#ERROR!</v>
      </c>
      <c r="T34" s="196" t="str">
        <f>IF(AND('Mapa final'!#REF!="Media",'Mapa final'!#REF!="Menor"),CONCATENATE("R9C",'Mapa final'!#REF!),"")</f>
        <v>#ERROR!</v>
      </c>
      <c r="U34" s="197" t="str">
        <f>IF(AND('Mapa final'!#REF!="Media",'Mapa final'!#REF!="Menor"),CONCATENATE("R9C",'Mapa final'!#REF!),"")</f>
        <v>#ERROR!</v>
      </c>
      <c r="V34" s="195" t="str">
        <f>IF(AND('Mapa final'!#REF!="Media",'Mapa final'!#REF!="Moderado"),CONCATENATE("R9C",'Mapa final'!#REF!),"")</f>
        <v>#ERROR!</v>
      </c>
      <c r="W34" s="196" t="str">
        <f>IF(AND('Mapa final'!#REF!="Media",'Mapa final'!#REF!="Moderado"),CONCATENATE("R9C",'Mapa final'!#REF!),"")</f>
        <v>#ERROR!</v>
      </c>
      <c r="X34" s="196" t="str">
        <f>IF(AND('Mapa final'!#REF!="Media",'Mapa final'!#REF!="Moderado"),CONCATENATE("R9C",'Mapa final'!#REF!),"")</f>
        <v>#ERROR!</v>
      </c>
      <c r="Y34" s="196" t="str">
        <f>IF(AND('Mapa final'!#REF!="Media",'Mapa final'!#REF!="Moderado"),CONCATENATE("R9C",'Mapa final'!#REF!),"")</f>
        <v>#ERROR!</v>
      </c>
      <c r="Z34" s="196" t="str">
        <f>IF(AND('Mapa final'!#REF!="Media",'Mapa final'!#REF!="Moderado"),CONCATENATE("R9C",'Mapa final'!#REF!),"")</f>
        <v>#ERROR!</v>
      </c>
      <c r="AA34" s="197" t="str">
        <f>IF(AND('Mapa final'!#REF!="Media",'Mapa final'!#REF!="Moderado"),CONCATENATE("R9C",'Mapa final'!#REF!),"")</f>
        <v>#ERROR!</v>
      </c>
      <c r="AB34" s="179" t="str">
        <f>IF(AND('Mapa final'!#REF!="Media",'Mapa final'!#REF!="Mayor"),CONCATENATE("R9C",'Mapa final'!#REF!),"")</f>
        <v>#ERROR!</v>
      </c>
      <c r="AC34" s="180" t="str">
        <f>IF(AND('Mapa final'!#REF!="Media",'Mapa final'!#REF!="Mayor"),CONCATENATE("R9C",'Mapa final'!#REF!),"")</f>
        <v>#ERROR!</v>
      </c>
      <c r="AD34" s="180" t="str">
        <f>IF(AND('Mapa final'!#REF!="Media",'Mapa final'!#REF!="Mayor"),CONCATENATE("R9C",'Mapa final'!#REF!),"")</f>
        <v>#ERROR!</v>
      </c>
      <c r="AE34" s="180" t="str">
        <f>IF(AND('Mapa final'!#REF!="Media",'Mapa final'!#REF!="Mayor"),CONCATENATE("R9C",'Mapa final'!#REF!),"")</f>
        <v>#ERROR!</v>
      </c>
      <c r="AF34" s="180" t="str">
        <f>IF(AND('Mapa final'!#REF!="Media",'Mapa final'!#REF!="Mayor"),CONCATENATE("R9C",'Mapa final'!#REF!),"")</f>
        <v>#ERROR!</v>
      </c>
      <c r="AG34" s="181" t="str">
        <f>IF(AND('Mapa final'!#REF!="Media",'Mapa final'!#REF!="Mayor"),CONCATENATE("R9C",'Mapa final'!#REF!),"")</f>
        <v>#ERROR!</v>
      </c>
      <c r="AH34" s="182" t="str">
        <f>IF(AND('Mapa final'!#REF!="Media",'Mapa final'!#REF!="Catastrófico"),CONCATENATE("R9C",'Mapa final'!#REF!),"")</f>
        <v>#ERROR!</v>
      </c>
      <c r="AI34" s="183" t="str">
        <f>IF(AND('Mapa final'!#REF!="Media",'Mapa final'!#REF!="Catastrófico"),CONCATENATE("R9C",'Mapa final'!#REF!),"")</f>
        <v>#ERROR!</v>
      </c>
      <c r="AJ34" s="183" t="str">
        <f>IF(AND('Mapa final'!#REF!="Media",'Mapa final'!#REF!="Catastrófico"),CONCATENATE("R9C",'Mapa final'!#REF!),"")</f>
        <v>#ERROR!</v>
      </c>
      <c r="AK34" s="183" t="str">
        <f>IF(AND('Mapa final'!#REF!="Media",'Mapa final'!#REF!="Catastrófico"),CONCATENATE("R9C",'Mapa final'!#REF!),"")</f>
        <v>#ERROR!</v>
      </c>
      <c r="AL34" s="183" t="str">
        <f>IF(AND('Mapa final'!#REF!="Media",'Mapa final'!#REF!="Catastrófico"),CONCATENATE("R9C",'Mapa final'!#REF!),"")</f>
        <v>#ERROR!</v>
      </c>
      <c r="AM34" s="184" t="str">
        <f>IF(AND('Mapa final'!#REF!="Media",'Mapa final'!#REF!="Catastrófico"),CONCATENATE("R9C",'Mapa final'!#REF!),"")</f>
        <v>#ERROR!</v>
      </c>
      <c r="AN34" s="129"/>
      <c r="AO34" s="148"/>
      <c r="AT34" s="149"/>
    </row>
    <row r="35" ht="15.75" customHeight="1">
      <c r="B35" s="130"/>
      <c r="D35" s="8"/>
      <c r="E35" s="15"/>
      <c r="F35" s="11"/>
      <c r="G35" s="11"/>
      <c r="H35" s="11"/>
      <c r="I35" s="12"/>
      <c r="J35" s="195" t="str">
        <f>IF(AND('Mapa final'!#REF!="Media",'Mapa final'!#REF!="Leve"),CONCATENATE("R10C",'Mapa final'!#REF!),"")</f>
        <v>#ERROR!</v>
      </c>
      <c r="K35" s="196" t="str">
        <f>IF(AND('Mapa final'!#REF!="Media",'Mapa final'!#REF!="Leve"),CONCATENATE("R10C",'Mapa final'!#REF!),"")</f>
        <v>#ERROR!</v>
      </c>
      <c r="L35" s="196" t="str">
        <f>IF(AND('Mapa final'!#REF!="Media",'Mapa final'!#REF!="Leve"),CONCATENATE("R10C",'Mapa final'!#REF!),"")</f>
        <v>#ERROR!</v>
      </c>
      <c r="M35" s="196" t="str">
        <f>IF(AND('Mapa final'!#REF!="Media",'Mapa final'!#REF!="Leve"),CONCATENATE("R10C",'Mapa final'!#REF!),"")</f>
        <v>#ERROR!</v>
      </c>
      <c r="N35" s="196" t="str">
        <f>IF(AND('Mapa final'!#REF!="Media",'Mapa final'!#REF!="Leve"),CONCATENATE("R10C",'Mapa final'!#REF!),"")</f>
        <v>#ERROR!</v>
      </c>
      <c r="O35" s="197" t="str">
        <f>IF(AND('Mapa final'!#REF!="Media",'Mapa final'!#REF!="Leve"),CONCATENATE("R10C",'Mapa final'!#REF!),"")</f>
        <v>#ERROR!</v>
      </c>
      <c r="P35" s="195" t="str">
        <f>IF(AND('Mapa final'!#REF!="Media",'Mapa final'!#REF!="Menor"),CONCATENATE("R10C",'Mapa final'!#REF!),"")</f>
        <v>#ERROR!</v>
      </c>
      <c r="Q35" s="196" t="str">
        <f>IF(AND('Mapa final'!#REF!="Media",'Mapa final'!#REF!="Menor"),CONCATENATE("R10C",'Mapa final'!#REF!),"")</f>
        <v>#ERROR!</v>
      </c>
      <c r="R35" s="196" t="str">
        <f>IF(AND('Mapa final'!#REF!="Media",'Mapa final'!#REF!="Menor"),CONCATENATE("R10C",'Mapa final'!#REF!),"")</f>
        <v>#ERROR!</v>
      </c>
      <c r="S35" s="196" t="str">
        <f>IF(AND('Mapa final'!#REF!="Media",'Mapa final'!#REF!="Menor"),CONCATENATE("R10C",'Mapa final'!#REF!),"")</f>
        <v>#ERROR!</v>
      </c>
      <c r="T35" s="196" t="str">
        <f>IF(AND('Mapa final'!#REF!="Media",'Mapa final'!#REF!="Menor"),CONCATENATE("R10C",'Mapa final'!#REF!),"")</f>
        <v>#ERROR!</v>
      </c>
      <c r="U35" s="197" t="str">
        <f>IF(AND('Mapa final'!#REF!="Media",'Mapa final'!#REF!="Menor"),CONCATENATE("R10C",'Mapa final'!#REF!),"")</f>
        <v>#ERROR!</v>
      </c>
      <c r="V35" s="195" t="str">
        <f>IF(AND('Mapa final'!#REF!="Media",'Mapa final'!#REF!="Moderado"),CONCATENATE("R10C",'Mapa final'!#REF!),"")</f>
        <v>#ERROR!</v>
      </c>
      <c r="W35" s="196" t="str">
        <f>IF(AND('Mapa final'!#REF!="Media",'Mapa final'!#REF!="Moderado"),CONCATENATE("R10C",'Mapa final'!#REF!),"")</f>
        <v>#ERROR!</v>
      </c>
      <c r="X35" s="196" t="str">
        <f>IF(AND('Mapa final'!#REF!="Media",'Mapa final'!#REF!="Moderado"),CONCATENATE("R10C",'Mapa final'!#REF!),"")</f>
        <v>#ERROR!</v>
      </c>
      <c r="Y35" s="196" t="str">
        <f>IF(AND('Mapa final'!#REF!="Media",'Mapa final'!#REF!="Moderado"),CONCATENATE("R10C",'Mapa final'!#REF!),"")</f>
        <v>#ERROR!</v>
      </c>
      <c r="Z35" s="196" t="str">
        <f>IF(AND('Mapa final'!#REF!="Media",'Mapa final'!#REF!="Moderado"),CONCATENATE("R10C",'Mapa final'!#REF!),"")</f>
        <v>#ERROR!</v>
      </c>
      <c r="AA35" s="197" t="str">
        <f>IF(AND('Mapa final'!#REF!="Media",'Mapa final'!#REF!="Moderado"),CONCATENATE("R10C",'Mapa final'!#REF!),"")</f>
        <v>#ERROR!</v>
      </c>
      <c r="AB35" s="185" t="str">
        <f>IF(AND('Mapa final'!#REF!="Media",'Mapa final'!#REF!="Mayor"),CONCATENATE("R10C",'Mapa final'!#REF!),"")</f>
        <v>#ERROR!</v>
      </c>
      <c r="AC35" s="186" t="str">
        <f>IF(AND('Mapa final'!#REF!="Media",'Mapa final'!#REF!="Mayor"),CONCATENATE("R10C",'Mapa final'!#REF!),"")</f>
        <v>#ERROR!</v>
      </c>
      <c r="AD35" s="186" t="str">
        <f>IF(AND('Mapa final'!#REF!="Media",'Mapa final'!#REF!="Mayor"),CONCATENATE("R10C",'Mapa final'!#REF!),"")</f>
        <v>#ERROR!</v>
      </c>
      <c r="AE35" s="186" t="str">
        <f>IF(AND('Mapa final'!#REF!="Media",'Mapa final'!#REF!="Mayor"),CONCATENATE("R10C",'Mapa final'!#REF!),"")</f>
        <v>#ERROR!</v>
      </c>
      <c r="AF35" s="186" t="str">
        <f>IF(AND('Mapa final'!#REF!="Media",'Mapa final'!#REF!="Mayor"),CONCATENATE("R10C",'Mapa final'!#REF!),"")</f>
        <v>#ERROR!</v>
      </c>
      <c r="AG35" s="187" t="str">
        <f>IF(AND('Mapa final'!#REF!="Media",'Mapa final'!#REF!="Mayor"),CONCATENATE("R10C",'Mapa final'!#REF!),"")</f>
        <v>#ERROR!</v>
      </c>
      <c r="AH35" s="188" t="str">
        <f>IF(AND('Mapa final'!#REF!="Media",'Mapa final'!#REF!="Catastrófico"),CONCATENATE("R10C",'Mapa final'!#REF!),"")</f>
        <v>#ERROR!</v>
      </c>
      <c r="AI35" s="189" t="str">
        <f>IF(AND('Mapa final'!#REF!="Media",'Mapa final'!#REF!="Catastrófico"),CONCATENATE("R10C",'Mapa final'!#REF!),"")</f>
        <v>#ERROR!</v>
      </c>
      <c r="AJ35" s="189" t="str">
        <f>IF(AND('Mapa final'!#REF!="Media",'Mapa final'!#REF!="Catastrófico"),CONCATENATE("R10C",'Mapa final'!#REF!),"")</f>
        <v>#ERROR!</v>
      </c>
      <c r="AK35" s="189" t="str">
        <f>IF(AND('Mapa final'!#REF!="Media",'Mapa final'!#REF!="Catastrófico"),CONCATENATE("R10C",'Mapa final'!#REF!),"")</f>
        <v>#ERROR!</v>
      </c>
      <c r="AL35" s="189" t="str">
        <f>IF(AND('Mapa final'!#REF!="Media",'Mapa final'!#REF!="Catastrófico"),CONCATENATE("R10C",'Mapa final'!#REF!),"")</f>
        <v>#ERROR!</v>
      </c>
      <c r="AM35" s="190" t="str">
        <f>IF(AND('Mapa final'!#REF!="Media",'Mapa final'!#REF!="Catastrófico"),CONCATENATE("R10C",'Mapa final'!#REF!),"")</f>
        <v>#ERROR!</v>
      </c>
      <c r="AN35" s="129"/>
      <c r="AO35" s="156"/>
      <c r="AP35" s="157"/>
      <c r="AQ35" s="157"/>
      <c r="AR35" s="157"/>
      <c r="AS35" s="157"/>
      <c r="AT35" s="158"/>
    </row>
    <row r="36" ht="15.0" customHeight="1">
      <c r="B36" s="130"/>
      <c r="D36" s="8"/>
      <c r="E36" s="171" t="s">
        <v>138</v>
      </c>
      <c r="F36" s="2"/>
      <c r="G36" s="2"/>
      <c r="H36" s="2"/>
      <c r="I36" s="2"/>
      <c r="J36" s="202" t="str">
        <f>IF(AND('Mapa final'!$Y$16="Baja",'Mapa final'!$AA$16="Leve"),CONCATENATE("R1C",'Mapa final'!$O$16),"")</f>
        <v/>
      </c>
      <c r="K36" s="203" t="str">
        <f>IF(AND('Mapa final'!$Y$17="Baja",'Mapa final'!$AA$17="Leve"),CONCATENATE("R1C",'Mapa final'!$O$17),"")</f>
        <v/>
      </c>
      <c r="L36" s="203" t="str">
        <f>IF(AND('Mapa final'!$Y$18="Baja",'Mapa final'!$AA$18="Leve"),CONCATENATE("R1C",'Mapa final'!$O$18),"")</f>
        <v/>
      </c>
      <c r="M36" s="203" t="str">
        <f>IF(AND('Mapa final'!#REF!="Baja",'Mapa final'!#REF!="Leve"),CONCATENATE("R1C",'Mapa final'!#REF!),"")</f>
        <v>#ERROR!</v>
      </c>
      <c r="N36" s="203" t="str">
        <f>IF(AND('Mapa final'!#REF!="Baja",'Mapa final'!#REF!="Leve"),CONCATENATE("R1C",'Mapa final'!#REF!),"")</f>
        <v>#ERROR!</v>
      </c>
      <c r="O36" s="204" t="str">
        <f>IF(AND('Mapa final'!#REF!="Baja",'Mapa final'!#REF!="Leve"),CONCATENATE("R1C",'Mapa final'!#REF!),"")</f>
        <v>#ERROR!</v>
      </c>
      <c r="P36" s="191" t="str">
        <f>IF(AND('Mapa final'!$Y$16="Baja",'Mapa final'!$AA$16="Menor"),CONCATENATE("R1C",'Mapa final'!$O$16),"")</f>
        <v/>
      </c>
      <c r="Q36" s="192" t="str">
        <f>IF(AND('Mapa final'!$Y$17="Baja",'Mapa final'!$AA$17="Menor"),CONCATENATE("R1C",'Mapa final'!$O$17),"")</f>
        <v/>
      </c>
      <c r="R36" s="192" t="str">
        <f>IF(AND('Mapa final'!$Y$18="Baja",'Mapa final'!$AA$18="Menor"),CONCATENATE("R1C",'Mapa final'!$O$18),"")</f>
        <v/>
      </c>
      <c r="S36" s="192" t="str">
        <f>IF(AND('Mapa final'!#REF!="Baja",'Mapa final'!#REF!="Menor"),CONCATENATE("R1C",'Mapa final'!#REF!),"")</f>
        <v>#ERROR!</v>
      </c>
      <c r="T36" s="192" t="str">
        <f>IF(AND('Mapa final'!#REF!="Baja",'Mapa final'!#REF!="Menor"),CONCATENATE("R1C",'Mapa final'!#REF!),"")</f>
        <v>#ERROR!</v>
      </c>
      <c r="U36" s="193" t="str">
        <f>IF(AND('Mapa final'!#REF!="Baja",'Mapa final'!#REF!="Menor"),CONCATENATE("R1C",'Mapa final'!#REF!),"")</f>
        <v>#ERROR!</v>
      </c>
      <c r="V36" s="191" t="str">
        <f>IF(AND('Mapa final'!$Y$16="Baja",'Mapa final'!$AA$16="Moderado"),CONCATENATE("R1C",'Mapa final'!$O$16),"")</f>
        <v/>
      </c>
      <c r="W36" s="192" t="str">
        <f>IF(AND('Mapa final'!$Y$17="Baja",'Mapa final'!$AA$17="Moderado"),CONCATENATE("R1C",'Mapa final'!$O$17),"")</f>
        <v/>
      </c>
      <c r="X36" s="192" t="str">
        <f>IF(AND('Mapa final'!$Y$18="Baja",'Mapa final'!$AA$18="Moderado"),CONCATENATE("R1C",'Mapa final'!$O$18),"")</f>
        <v/>
      </c>
      <c r="Y36" s="192" t="str">
        <f>IF(AND('Mapa final'!#REF!="Baja",'Mapa final'!#REF!="Moderado"),CONCATENATE("R1C",'Mapa final'!#REF!),"")</f>
        <v>#ERROR!</v>
      </c>
      <c r="Z36" s="192" t="str">
        <f>IF(AND('Mapa final'!#REF!="Baja",'Mapa final'!#REF!="Moderado"),CONCATENATE("R1C",'Mapa final'!#REF!),"")</f>
        <v>#ERROR!</v>
      </c>
      <c r="AA36" s="193" t="str">
        <f>IF(AND('Mapa final'!#REF!="Baja",'Mapa final'!#REF!="Moderado"),CONCATENATE("R1C",'Mapa final'!#REF!),"")</f>
        <v>#ERROR!</v>
      </c>
      <c r="AB36" s="172" t="str">
        <f>IF(AND('Mapa final'!$Y$16="Baja",'Mapa final'!$AA$16="Mayor"),CONCATENATE("R1C",'Mapa final'!$O$16),"")</f>
        <v/>
      </c>
      <c r="AC36" s="173" t="str">
        <f>IF(AND('Mapa final'!$Y$17="Baja",'Mapa final'!$AA$17="Mayor"),CONCATENATE("R1C",'Mapa final'!$O$17),"")</f>
        <v/>
      </c>
      <c r="AD36" s="173" t="str">
        <f>IF(AND('Mapa final'!$Y$18="Baja",'Mapa final'!$AA$18="Mayor"),CONCATENATE("R1C",'Mapa final'!$O$18),"")</f>
        <v/>
      </c>
      <c r="AE36" s="173" t="str">
        <f>IF(AND('Mapa final'!#REF!="Baja",'Mapa final'!#REF!="Mayor"),CONCATENATE("R1C",'Mapa final'!#REF!),"")</f>
        <v>#ERROR!</v>
      </c>
      <c r="AF36" s="173" t="str">
        <f>IF(AND('Mapa final'!#REF!="Baja",'Mapa final'!#REF!="Mayor"),CONCATENATE("R1C",'Mapa final'!#REF!),"")</f>
        <v>#ERROR!</v>
      </c>
      <c r="AG36" s="174" t="str">
        <f>IF(AND('Mapa final'!#REF!="Baja",'Mapa final'!#REF!="Mayor"),CONCATENATE("R1C",'Mapa final'!#REF!),"")</f>
        <v>#ERROR!</v>
      </c>
      <c r="AH36" s="175" t="str">
        <f>IF(AND('Mapa final'!$Y$16="Baja",'Mapa final'!$AA$16="Catastrófico"),CONCATENATE("R1C",'Mapa final'!$O$16),"")</f>
        <v/>
      </c>
      <c r="AI36" s="176" t="str">
        <f>IF(AND('Mapa final'!$Y$17="Baja",'Mapa final'!$AA$17="Catastrófico"),CONCATENATE("R1C",'Mapa final'!$O$17),"")</f>
        <v/>
      </c>
      <c r="AJ36" s="176" t="str">
        <f>IF(AND('Mapa final'!$Y$18="Baja",'Mapa final'!$AA$18="Catastrófico"),CONCATENATE("R1C",'Mapa final'!$O$18),"")</f>
        <v/>
      </c>
      <c r="AK36" s="176" t="str">
        <f>IF(AND('Mapa final'!#REF!="Baja",'Mapa final'!#REF!="Catastrófico"),CONCATENATE("R1C",'Mapa final'!#REF!),"")</f>
        <v>#ERROR!</v>
      </c>
      <c r="AL36" s="176" t="str">
        <f>IF(AND('Mapa final'!#REF!="Baja",'Mapa final'!#REF!="Catastrófico"),CONCATENATE("R1C",'Mapa final'!#REF!),"")</f>
        <v>#ERROR!</v>
      </c>
      <c r="AM36" s="177" t="str">
        <f>IF(AND('Mapa final'!#REF!="Baja",'Mapa final'!#REF!="Catastrófico"),CONCATENATE("R1C",'Mapa final'!#REF!),"")</f>
        <v>#ERROR!</v>
      </c>
      <c r="AN36" s="129"/>
      <c r="AO36" s="205" t="s">
        <v>139</v>
      </c>
      <c r="AP36" s="144"/>
      <c r="AQ36" s="144"/>
      <c r="AR36" s="144"/>
      <c r="AS36" s="144"/>
      <c r="AT36" s="145"/>
    </row>
    <row r="37" ht="15.0" customHeight="1">
      <c r="B37" s="130"/>
      <c r="D37" s="8"/>
      <c r="E37" s="7"/>
      <c r="J37" s="206" t="str">
        <f>IF(AND('Mapa final'!$Y$21="Baja",'Mapa final'!$AA$21="Leve"),CONCATENATE("R2C",'Mapa final'!$O$21),"")</f>
        <v/>
      </c>
      <c r="K37" s="207" t="str">
        <f>IF(AND('Mapa final'!#REF!="Baja",'Mapa final'!#REF!="Leve"),CONCATENATE("R2C",'Mapa final'!#REF!),"")</f>
        <v>#ERROR!</v>
      </c>
      <c r="L37" s="207" t="str">
        <f>IF(AND('Mapa final'!#REF!="Baja",'Mapa final'!#REF!="Leve"),CONCATENATE("R2C",'Mapa final'!#REF!),"")</f>
        <v>#ERROR!</v>
      </c>
      <c r="M37" s="207" t="str">
        <f>IF(AND('Mapa final'!#REF!="Baja",'Mapa final'!#REF!="Leve"),CONCATENATE("R2C",'Mapa final'!#REF!),"")</f>
        <v>#ERROR!</v>
      </c>
      <c r="N37" s="207" t="str">
        <f>IF(AND('Mapa final'!$Y$22="Baja",'Mapa final'!$AA$22="Leve"),CONCATENATE("R2C",'Mapa final'!$O$22),"")</f>
        <v/>
      </c>
      <c r="O37" s="208" t="str">
        <f>IF(AND('Mapa final'!$Y$23="Baja",'Mapa final'!$AA$23="Leve"),CONCATENATE("R2C",'Mapa final'!$O$23),"")</f>
        <v/>
      </c>
      <c r="P37" s="195" t="str">
        <f>IF(AND('Mapa final'!$Y$21="Baja",'Mapa final'!$AA$21="Menor"),CONCATENATE("R2C",'Mapa final'!$O$21),"")</f>
        <v/>
      </c>
      <c r="Q37" s="196" t="str">
        <f>IF(AND('Mapa final'!#REF!="Baja",'Mapa final'!#REF!="Menor"),CONCATENATE("R2C",'Mapa final'!#REF!),"")</f>
        <v>#ERROR!</v>
      </c>
      <c r="R37" s="196" t="str">
        <f>IF(AND('Mapa final'!#REF!="Baja",'Mapa final'!#REF!="Menor"),CONCATENATE("R2C",'Mapa final'!#REF!),"")</f>
        <v>#ERROR!</v>
      </c>
      <c r="S37" s="196" t="str">
        <f>IF(AND('Mapa final'!#REF!="Baja",'Mapa final'!#REF!="Menor"),CONCATENATE("R2C",'Mapa final'!#REF!),"")</f>
        <v>#ERROR!</v>
      </c>
      <c r="T37" s="196" t="str">
        <f>IF(AND('Mapa final'!$Y$22="Baja",'Mapa final'!$AA$22="Menor"),CONCATENATE("R2C",'Mapa final'!$O$22),"")</f>
        <v/>
      </c>
      <c r="U37" s="197" t="str">
        <f>IF(AND('Mapa final'!$Y$23="Baja",'Mapa final'!$AA$23="Menor"),CONCATENATE("R2C",'Mapa final'!$O$23),"")</f>
        <v/>
      </c>
      <c r="V37" s="195" t="str">
        <f>IF(AND('Mapa final'!$Y$21="Baja",'Mapa final'!$AA$21="Moderado"),CONCATENATE("R2C",'Mapa final'!$O$21),"")</f>
        <v/>
      </c>
      <c r="W37" s="196" t="str">
        <f>IF(AND('Mapa final'!#REF!="Baja",'Mapa final'!#REF!="Moderado"),CONCATENATE("R2C",'Mapa final'!#REF!),"")</f>
        <v>#ERROR!</v>
      </c>
      <c r="X37" s="196" t="str">
        <f>IF(AND('Mapa final'!#REF!="Baja",'Mapa final'!#REF!="Moderado"),CONCATENATE("R2C",'Mapa final'!#REF!),"")</f>
        <v>#ERROR!</v>
      </c>
      <c r="Y37" s="196" t="str">
        <f>IF(AND('Mapa final'!#REF!="Baja",'Mapa final'!#REF!="Moderado"),CONCATENATE("R2C",'Mapa final'!#REF!),"")</f>
        <v>#ERROR!</v>
      </c>
      <c r="Z37" s="196" t="str">
        <f>IF(AND('Mapa final'!$Y$22="Baja",'Mapa final'!$AA$22="Moderado"),CONCATENATE("R2C",'Mapa final'!$O$22),"")</f>
        <v/>
      </c>
      <c r="AA37" s="197" t="str">
        <f>IF(AND('Mapa final'!$Y$23="Baja",'Mapa final'!$AA$23="Moderado"),CONCATENATE("R2C",'Mapa final'!$O$23),"")</f>
        <v/>
      </c>
      <c r="AB37" s="179" t="str">
        <f>IF(AND('Mapa final'!$Y$21="Baja",'Mapa final'!$AA$21="Mayor"),CONCATENATE("R2C",'Mapa final'!$O$21),"")</f>
        <v/>
      </c>
      <c r="AC37" s="180" t="str">
        <f>IF(AND('Mapa final'!#REF!="Baja",'Mapa final'!#REF!="Mayor"),CONCATENATE("R2C",'Mapa final'!#REF!),"")</f>
        <v>#ERROR!</v>
      </c>
      <c r="AD37" s="180" t="str">
        <f>IF(AND('Mapa final'!#REF!="Baja",'Mapa final'!#REF!="Mayor"),CONCATENATE("R2C",'Mapa final'!#REF!),"")</f>
        <v>#ERROR!</v>
      </c>
      <c r="AE37" s="180" t="str">
        <f>IF(AND('Mapa final'!#REF!="Baja",'Mapa final'!#REF!="Mayor"),CONCATENATE("R2C",'Mapa final'!#REF!),"")</f>
        <v>#ERROR!</v>
      </c>
      <c r="AF37" s="180" t="str">
        <f>IF(AND('Mapa final'!$Y$22="Baja",'Mapa final'!$AA$22="Mayor"),CONCATENATE("R2C",'Mapa final'!$O$22),"")</f>
        <v/>
      </c>
      <c r="AG37" s="181" t="str">
        <f>IF(AND('Mapa final'!$Y$23="Baja",'Mapa final'!$AA$23="Mayor"),CONCATENATE("R2C",'Mapa final'!$O$23),"")</f>
        <v/>
      </c>
      <c r="AH37" s="182" t="str">
        <f>IF(AND('Mapa final'!$Y$21="Baja",'Mapa final'!$AA$21="Catastrófico"),CONCATENATE("R2C",'Mapa final'!$O$21),"")</f>
        <v/>
      </c>
      <c r="AI37" s="183" t="str">
        <f>IF(AND('Mapa final'!#REF!="Baja",'Mapa final'!#REF!="Catastrófico"),CONCATENATE("R2C",'Mapa final'!#REF!),"")</f>
        <v>#ERROR!</v>
      </c>
      <c r="AJ37" s="183" t="str">
        <f>IF(AND('Mapa final'!#REF!="Baja",'Mapa final'!#REF!="Catastrófico"),CONCATENATE("R2C",'Mapa final'!#REF!),"")</f>
        <v>#ERROR!</v>
      </c>
      <c r="AK37" s="183" t="str">
        <f>IF(AND('Mapa final'!#REF!="Baja",'Mapa final'!#REF!="Catastrófico"),CONCATENATE("R2C",'Mapa final'!#REF!),"")</f>
        <v>#ERROR!</v>
      </c>
      <c r="AL37" s="183" t="str">
        <f>IF(AND('Mapa final'!$Y$22="Baja",'Mapa final'!$AA$22="Catastrófico"),CONCATENATE("R2C",'Mapa final'!$O$22),"")</f>
        <v/>
      </c>
      <c r="AM37" s="184" t="str">
        <f>IF(AND('Mapa final'!$Y$23="Baja",'Mapa final'!$AA$23="Catastrófico"),CONCATENATE("R2C",'Mapa final'!$O$23),"")</f>
        <v/>
      </c>
      <c r="AN37" s="129"/>
      <c r="AO37" s="148"/>
      <c r="AT37" s="149"/>
    </row>
    <row r="38" ht="15.0" customHeight="1">
      <c r="B38" s="130"/>
      <c r="D38" s="8"/>
      <c r="E38" s="7"/>
      <c r="J38" s="206" t="str">
        <f>IF(AND('Mapa final'!$Y$26="Baja",'Mapa final'!$AA$26="Leve"),CONCATENATE("R3C",'Mapa final'!$O$26),"")</f>
        <v/>
      </c>
      <c r="K38" s="207" t="str">
        <f>IF(AND('Mapa final'!$Y$27="Baja",'Mapa final'!$AA$27="Leve"),CONCATENATE("R3C",'Mapa final'!$O$27),"")</f>
        <v/>
      </c>
      <c r="L38" s="207" t="str">
        <f>IF(AND('Mapa final'!$Y$28="Baja",'Mapa final'!$AA$28="Leve"),CONCATENATE("R3C",'Mapa final'!$O$28),"")</f>
        <v/>
      </c>
      <c r="M38" s="207" t="str">
        <f>IF(AND('Mapa final'!#REF!="Baja",'Mapa final'!#REF!="Leve"),CONCATENATE("R3C",'Mapa final'!#REF!),"")</f>
        <v>#ERROR!</v>
      </c>
      <c r="N38" s="207" t="str">
        <f>IF(AND('Mapa final'!#REF!="Baja",'Mapa final'!#REF!="Leve"),CONCATENATE("R3C",'Mapa final'!#REF!),"")</f>
        <v>#ERROR!</v>
      </c>
      <c r="O38" s="208" t="str">
        <f>IF(AND('Mapa final'!#REF!="Baja",'Mapa final'!#REF!="Leve"),CONCATENATE("R3C",'Mapa final'!#REF!),"")</f>
        <v>#ERROR!</v>
      </c>
      <c r="P38" s="195" t="str">
        <f>IF(AND('Mapa final'!$Y$26="Baja",'Mapa final'!$AA$26="Menor"),CONCATENATE("R3C",'Mapa final'!$O$26),"")</f>
        <v/>
      </c>
      <c r="Q38" s="196" t="str">
        <f>IF(AND('Mapa final'!$Y$27="Baja",'Mapa final'!$AA$27="Menor"),CONCATENATE("R3C",'Mapa final'!$O$27),"")</f>
        <v/>
      </c>
      <c r="R38" s="196" t="str">
        <f>IF(AND('Mapa final'!$Y$28="Baja",'Mapa final'!$AA$28="Menor"),CONCATENATE("R3C",'Mapa final'!$O$28),"")</f>
        <v/>
      </c>
      <c r="S38" s="196" t="str">
        <f>IF(AND('Mapa final'!#REF!="Baja",'Mapa final'!#REF!="Menor"),CONCATENATE("R3C",'Mapa final'!#REF!),"")</f>
        <v>#ERROR!</v>
      </c>
      <c r="T38" s="196" t="str">
        <f>IF(AND('Mapa final'!#REF!="Baja",'Mapa final'!#REF!="Menor"),CONCATENATE("R3C",'Mapa final'!#REF!),"")</f>
        <v>#ERROR!</v>
      </c>
      <c r="U38" s="197" t="str">
        <f>IF(AND('Mapa final'!#REF!="Baja",'Mapa final'!#REF!="Menor"),CONCATENATE("R3C",'Mapa final'!#REF!),"")</f>
        <v>#ERROR!</v>
      </c>
      <c r="V38" s="195" t="str">
        <f>IF(AND('Mapa final'!$Y$26="Baja",'Mapa final'!$AA$26="Moderado"),CONCATENATE("R3C",'Mapa final'!$O$26),"")</f>
        <v/>
      </c>
      <c r="W38" s="196" t="str">
        <f>IF(AND('Mapa final'!$Y$27="Baja",'Mapa final'!$AA$27="Moderado"),CONCATENATE("R3C",'Mapa final'!$O$27),"")</f>
        <v/>
      </c>
      <c r="X38" s="196" t="str">
        <f>IF(AND('Mapa final'!$Y$28="Baja",'Mapa final'!$AA$28="Moderado"),CONCATENATE("R3C",'Mapa final'!$O$28),"")</f>
        <v/>
      </c>
      <c r="Y38" s="196" t="str">
        <f>IF(AND('Mapa final'!#REF!="Baja",'Mapa final'!#REF!="Moderado"),CONCATENATE("R3C",'Mapa final'!#REF!),"")</f>
        <v>#ERROR!</v>
      </c>
      <c r="Z38" s="196" t="str">
        <f>IF(AND('Mapa final'!#REF!="Baja",'Mapa final'!#REF!="Moderado"),CONCATENATE("R3C",'Mapa final'!#REF!),"")</f>
        <v>#ERROR!</v>
      </c>
      <c r="AA38" s="197" t="str">
        <f>IF(AND('Mapa final'!#REF!="Baja",'Mapa final'!#REF!="Moderado"),CONCATENATE("R3C",'Mapa final'!#REF!),"")</f>
        <v>#ERROR!</v>
      </c>
      <c r="AB38" s="179" t="str">
        <f>IF(AND('Mapa final'!$Y$26="Baja",'Mapa final'!$AA$26="Mayor"),CONCATENATE("R3C",'Mapa final'!$O$26),"")</f>
        <v/>
      </c>
      <c r="AC38" s="180" t="str">
        <f>IF(AND('Mapa final'!$Y$27="Baja",'Mapa final'!$AA$27="Mayor"),CONCATENATE("R3C",'Mapa final'!$O$27),"")</f>
        <v/>
      </c>
      <c r="AD38" s="180" t="str">
        <f>IF(AND('Mapa final'!$Y$28="Baja",'Mapa final'!$AA$28="Mayor"),CONCATENATE("R3C",'Mapa final'!$O$28),"")</f>
        <v/>
      </c>
      <c r="AE38" s="180" t="str">
        <f>IF(AND('Mapa final'!#REF!="Baja",'Mapa final'!#REF!="Mayor"),CONCATENATE("R3C",'Mapa final'!#REF!),"")</f>
        <v>#ERROR!</v>
      </c>
      <c r="AF38" s="180" t="str">
        <f>IF(AND('Mapa final'!#REF!="Baja",'Mapa final'!#REF!="Mayor"),CONCATENATE("R3C",'Mapa final'!#REF!),"")</f>
        <v>#ERROR!</v>
      </c>
      <c r="AG38" s="181" t="str">
        <f>IF(AND('Mapa final'!#REF!="Baja",'Mapa final'!#REF!="Mayor"),CONCATENATE("R3C",'Mapa final'!#REF!),"")</f>
        <v>#ERROR!</v>
      </c>
      <c r="AH38" s="182" t="str">
        <f>IF(AND('Mapa final'!$Y$26="Baja",'Mapa final'!$AA$26="Catastrófico"),CONCATENATE("R3C",'Mapa final'!$O$26),"")</f>
        <v/>
      </c>
      <c r="AI38" s="183" t="str">
        <f>IF(AND('Mapa final'!$Y$27="Baja",'Mapa final'!$AA$27="Catastrófico"),CONCATENATE("R3C",'Mapa final'!$O$27),"")</f>
        <v/>
      </c>
      <c r="AJ38" s="183" t="str">
        <f>IF(AND('Mapa final'!$Y$28="Baja",'Mapa final'!$AA$28="Catastrófico"),CONCATENATE("R3C",'Mapa final'!$O$28),"")</f>
        <v/>
      </c>
      <c r="AK38" s="183" t="str">
        <f>IF(AND('Mapa final'!#REF!="Baja",'Mapa final'!#REF!="Catastrófico"),CONCATENATE("R3C",'Mapa final'!#REF!),"")</f>
        <v>#ERROR!</v>
      </c>
      <c r="AL38" s="183" t="str">
        <f>IF(AND('Mapa final'!#REF!="Baja",'Mapa final'!#REF!="Catastrófico"),CONCATENATE("R3C",'Mapa final'!#REF!),"")</f>
        <v>#ERROR!</v>
      </c>
      <c r="AM38" s="184" t="str">
        <f>IF(AND('Mapa final'!#REF!="Baja",'Mapa final'!#REF!="Catastrófico"),CONCATENATE("R3C",'Mapa final'!#REF!),"")</f>
        <v>#ERROR!</v>
      </c>
      <c r="AN38" s="129"/>
      <c r="AO38" s="148"/>
      <c r="AT38" s="149"/>
    </row>
    <row r="39" ht="15.0" customHeight="1">
      <c r="B39" s="130"/>
      <c r="D39" s="8"/>
      <c r="E39" s="7"/>
      <c r="J39" s="206" t="str">
        <f>IF(AND('Mapa final'!$Y$31="Baja",'Mapa final'!$AA$31="Leve"),CONCATENATE("R4C",'Mapa final'!$O$31),"")</f>
        <v/>
      </c>
      <c r="K39" s="207" t="str">
        <f>IF(AND('Mapa final'!$Y$32="Baja",'Mapa final'!$AA$32="Leve"),CONCATENATE("R4C",'Mapa final'!$O$32),"")</f>
        <v/>
      </c>
      <c r="L39" s="207" t="str">
        <f>IF(AND('Mapa final'!#REF!="Baja",'Mapa final'!#REF!="Leve"),CONCATENATE("R4C",'Mapa final'!#REF!),"")</f>
        <v>#ERROR!</v>
      </c>
      <c r="M39" s="207" t="str">
        <f>IF(AND('Mapa final'!$Y$33="Baja",'Mapa final'!$AA$33="Leve"),CONCATENATE("R4C",'Mapa final'!$O$33),"")</f>
        <v/>
      </c>
      <c r="N39" s="207" t="str">
        <f>IF(AND('Mapa final'!#REF!="Baja",'Mapa final'!#REF!="Leve"),CONCATENATE("R4C",'Mapa final'!#REF!),"")</f>
        <v>#ERROR!</v>
      </c>
      <c r="O39" s="208" t="str">
        <f>IF(AND('Mapa final'!#REF!="Baja",'Mapa final'!#REF!="Leve"),CONCATENATE("R4C",'Mapa final'!#REF!),"")</f>
        <v>#ERROR!</v>
      </c>
      <c r="P39" s="195" t="str">
        <f>IF(AND('Mapa final'!$Y$31="Baja",'Mapa final'!$AA$31="Menor"),CONCATENATE("R4C",'Mapa final'!$O$31),"")</f>
        <v/>
      </c>
      <c r="Q39" s="196" t="str">
        <f>IF(AND('Mapa final'!$Y$32="Baja",'Mapa final'!$AA$32="Menor"),CONCATENATE("R4C",'Mapa final'!$O$32),"")</f>
        <v/>
      </c>
      <c r="R39" s="196" t="str">
        <f>IF(AND('Mapa final'!#REF!="Baja",'Mapa final'!#REF!="Menor"),CONCATENATE("R4C",'Mapa final'!#REF!),"")</f>
        <v>#ERROR!</v>
      </c>
      <c r="S39" s="196" t="str">
        <f>IF(AND('Mapa final'!$Y$33="Baja",'Mapa final'!$AA$33="Menor"),CONCATENATE("R4C",'Mapa final'!$O$33),"")</f>
        <v/>
      </c>
      <c r="T39" s="196" t="str">
        <f>IF(AND('Mapa final'!#REF!="Baja",'Mapa final'!#REF!="Menor"),CONCATENATE("R4C",'Mapa final'!#REF!),"")</f>
        <v>#ERROR!</v>
      </c>
      <c r="U39" s="197" t="str">
        <f>IF(AND('Mapa final'!#REF!="Baja",'Mapa final'!#REF!="Menor"),CONCATENATE("R4C",'Mapa final'!#REF!),"")</f>
        <v>#ERROR!</v>
      </c>
      <c r="V39" s="195" t="str">
        <f>IF(AND('Mapa final'!$Y$31="Baja",'Mapa final'!$AA$31="Moderado"),CONCATENATE("R4C",'Mapa final'!$O$31),"")</f>
        <v/>
      </c>
      <c r="W39" s="196" t="str">
        <f>IF(AND('Mapa final'!$Y$32="Baja",'Mapa final'!$AA$32="Moderado"),CONCATENATE("R4C",'Mapa final'!$O$32),"")</f>
        <v/>
      </c>
      <c r="X39" s="196" t="str">
        <f>IF(AND('Mapa final'!#REF!="Baja",'Mapa final'!#REF!="Moderado"),CONCATENATE("R4C",'Mapa final'!#REF!),"")</f>
        <v>#ERROR!</v>
      </c>
      <c r="Y39" s="196" t="str">
        <f>IF(AND('Mapa final'!$Y$33="Baja",'Mapa final'!$AA$33="Moderado"),CONCATENATE("R4C",'Mapa final'!$O$33),"")</f>
        <v/>
      </c>
      <c r="Z39" s="196" t="str">
        <f>IF(AND('Mapa final'!#REF!="Baja",'Mapa final'!#REF!="Moderado"),CONCATENATE("R4C",'Mapa final'!#REF!),"")</f>
        <v>#ERROR!</v>
      </c>
      <c r="AA39" s="197" t="str">
        <f>IF(AND('Mapa final'!#REF!="Baja",'Mapa final'!#REF!="Moderado"),CONCATENATE("R4C",'Mapa final'!#REF!),"")</f>
        <v>#ERROR!</v>
      </c>
      <c r="AB39" s="179" t="str">
        <f>IF(AND('Mapa final'!$Y$31="Baja",'Mapa final'!$AA$31="Mayor"),CONCATENATE("R4C",'Mapa final'!$O$31),"")</f>
        <v/>
      </c>
      <c r="AC39" s="180" t="str">
        <f>IF(AND('Mapa final'!$Y$32="Baja",'Mapa final'!$AA$32="Mayor"),CONCATENATE("R4C",'Mapa final'!$O$32),"")</f>
        <v/>
      </c>
      <c r="AD39" s="180" t="str">
        <f>IF(AND('Mapa final'!#REF!="Baja",'Mapa final'!#REF!="Mayor"),CONCATENATE("R4C",'Mapa final'!#REF!),"")</f>
        <v>#ERROR!</v>
      </c>
      <c r="AE39" s="180" t="str">
        <f>IF(AND('Mapa final'!$Y$33="Baja",'Mapa final'!$AA$33="Mayor"),CONCATENATE("R4C",'Mapa final'!$O$33),"")</f>
        <v/>
      </c>
      <c r="AF39" s="180" t="str">
        <f>IF(AND('Mapa final'!#REF!="Baja",'Mapa final'!#REF!="Mayor"),CONCATENATE("R4C",'Mapa final'!#REF!),"")</f>
        <v>#ERROR!</v>
      </c>
      <c r="AG39" s="181" t="str">
        <f>IF(AND('Mapa final'!#REF!="Baja",'Mapa final'!#REF!="Mayor"),CONCATENATE("R4C",'Mapa final'!#REF!),"")</f>
        <v>#ERROR!</v>
      </c>
      <c r="AH39" s="182" t="str">
        <f>IF(AND('Mapa final'!$Y$31="Baja",'Mapa final'!$AA$31="Catastrófico"),CONCATENATE("R4C",'Mapa final'!$O$31),"")</f>
        <v/>
      </c>
      <c r="AI39" s="183" t="str">
        <f>IF(AND('Mapa final'!$Y$32="Baja",'Mapa final'!$AA$32="Catastrófico"),CONCATENATE("R4C",'Mapa final'!$O$32),"")</f>
        <v/>
      </c>
      <c r="AJ39" s="183" t="str">
        <f>IF(AND('Mapa final'!#REF!="Baja",'Mapa final'!#REF!="Catastrófico"),CONCATENATE("R4C",'Mapa final'!#REF!),"")</f>
        <v>#ERROR!</v>
      </c>
      <c r="AK39" s="183" t="str">
        <f>IF(AND('Mapa final'!$Y$33="Baja",'Mapa final'!$AA$33="Catastrófico"),CONCATENATE("R4C",'Mapa final'!$O$33),"")</f>
        <v/>
      </c>
      <c r="AL39" s="183" t="str">
        <f>IF(AND('Mapa final'!#REF!="Baja",'Mapa final'!#REF!="Catastrófico"),CONCATENATE("R4C",'Mapa final'!#REF!),"")</f>
        <v>#ERROR!</v>
      </c>
      <c r="AM39" s="184" t="str">
        <f>IF(AND('Mapa final'!#REF!="Baja",'Mapa final'!#REF!="Catastrófico"),CONCATENATE("R4C",'Mapa final'!#REF!),"")</f>
        <v>#ERROR!</v>
      </c>
      <c r="AN39" s="129"/>
      <c r="AO39" s="148"/>
      <c r="AT39" s="149"/>
    </row>
    <row r="40" ht="15.0" customHeight="1">
      <c r="B40" s="130"/>
      <c r="D40" s="8"/>
      <c r="E40" s="7"/>
      <c r="J40" s="206" t="str">
        <f>IF(AND('Mapa final'!$Y$36="Baja",'Mapa final'!$AA$36="Leve"),CONCATENATE("R5C",'Mapa final'!$O$36),"")</f>
        <v/>
      </c>
      <c r="K40" s="207" t="str">
        <f>IF(AND('Mapa final'!$Y$37="Baja",'Mapa final'!$AA$37="Leve"),CONCATENATE("R5C",'Mapa final'!$O$37),"")</f>
        <v/>
      </c>
      <c r="L40" s="207" t="str">
        <f>IF(AND('Mapa final'!$Y$38="Baja",'Mapa final'!$AA$38="Leve"),CONCATENATE("R5C",'Mapa final'!$O$38),"")</f>
        <v/>
      </c>
      <c r="M40" s="207" t="str">
        <f>IF(AND('Mapa final'!#REF!="Baja",'Mapa final'!#REF!="Leve"),CONCATENATE("R5C",'Mapa final'!#REF!),"")</f>
        <v>#ERROR!</v>
      </c>
      <c r="N40" s="207" t="str">
        <f>IF(AND('Mapa final'!#REF!="Baja",'Mapa final'!#REF!="Leve"),CONCATENATE("R5C",'Mapa final'!#REF!),"")</f>
        <v>#ERROR!</v>
      </c>
      <c r="O40" s="208" t="str">
        <f>IF(AND('Mapa final'!#REF!="Baja",'Mapa final'!#REF!="Leve"),CONCATENATE("R5C",'Mapa final'!#REF!),"")</f>
        <v>#ERROR!</v>
      </c>
      <c r="P40" s="195" t="str">
        <f>IF(AND('Mapa final'!$Y$36="Baja",'Mapa final'!$AA$36="Menor"),CONCATENATE("R5C",'Mapa final'!$O$36),"")</f>
        <v/>
      </c>
      <c r="Q40" s="196" t="str">
        <f>IF(AND('Mapa final'!$Y$37="Baja",'Mapa final'!$AA$37="Menor"),CONCATENATE("R5C",'Mapa final'!$O$37),"")</f>
        <v/>
      </c>
      <c r="R40" s="196" t="str">
        <f>IF(AND('Mapa final'!$Y$38="Baja",'Mapa final'!$AA$38="Menor"),CONCATENATE("R5C",'Mapa final'!$O$38),"")</f>
        <v/>
      </c>
      <c r="S40" s="196" t="str">
        <f>IF(AND('Mapa final'!#REF!="Baja",'Mapa final'!#REF!="Menor"),CONCATENATE("R5C",'Mapa final'!#REF!),"")</f>
        <v>#ERROR!</v>
      </c>
      <c r="T40" s="196" t="str">
        <f>IF(AND('Mapa final'!#REF!="Baja",'Mapa final'!#REF!="Menor"),CONCATENATE("R5C",'Mapa final'!#REF!),"")</f>
        <v>#ERROR!</v>
      </c>
      <c r="U40" s="197" t="str">
        <f>IF(AND('Mapa final'!#REF!="Baja",'Mapa final'!#REF!="Menor"),CONCATENATE("R5C",'Mapa final'!#REF!),"")</f>
        <v>#ERROR!</v>
      </c>
      <c r="V40" s="195" t="str">
        <f>IF(AND('Mapa final'!$Y$36="Baja",'Mapa final'!$AA$36="Moderado"),CONCATENATE("R5C",'Mapa final'!$O$36),"")</f>
        <v/>
      </c>
      <c r="W40" s="196" t="str">
        <f>IF(AND('Mapa final'!$Y$37="Baja",'Mapa final'!$AA$37="Moderado"),CONCATENATE("R5C",'Mapa final'!$O$37),"")</f>
        <v/>
      </c>
      <c r="X40" s="196" t="str">
        <f>IF(AND('Mapa final'!$Y$38="Baja",'Mapa final'!$AA$38="Moderado"),CONCATENATE("R5C",'Mapa final'!$O$38),"")</f>
        <v/>
      </c>
      <c r="Y40" s="196" t="str">
        <f>IF(AND('Mapa final'!#REF!="Baja",'Mapa final'!#REF!="Moderado"),CONCATENATE("R5C",'Mapa final'!#REF!),"")</f>
        <v>#ERROR!</v>
      </c>
      <c r="Z40" s="196" t="str">
        <f>IF(AND('Mapa final'!#REF!="Baja",'Mapa final'!#REF!="Moderado"),CONCATENATE("R5C",'Mapa final'!#REF!),"")</f>
        <v>#ERROR!</v>
      </c>
      <c r="AA40" s="197" t="str">
        <f>IF(AND('Mapa final'!#REF!="Baja",'Mapa final'!#REF!="Moderado"),CONCATENATE("R5C",'Mapa final'!#REF!),"")</f>
        <v>#ERROR!</v>
      </c>
      <c r="AB40" s="179" t="str">
        <f>IF(AND('Mapa final'!$Y$36="Baja",'Mapa final'!$AA$36="Mayor"),CONCATENATE("R5C",'Mapa final'!$O$36),"")</f>
        <v/>
      </c>
      <c r="AC40" s="180" t="str">
        <f>IF(AND('Mapa final'!$Y$37="Baja",'Mapa final'!$AA$37="Mayor"),CONCATENATE("R5C",'Mapa final'!$O$37),"")</f>
        <v/>
      </c>
      <c r="AD40" s="180" t="str">
        <f>IF(AND('Mapa final'!$Y$38="Baja",'Mapa final'!$AA$38="Mayor"),CONCATENATE("R5C",'Mapa final'!$O$38),"")</f>
        <v/>
      </c>
      <c r="AE40" s="180" t="str">
        <f>IF(AND('Mapa final'!#REF!="Baja",'Mapa final'!#REF!="Mayor"),CONCATENATE("R5C",'Mapa final'!#REF!),"")</f>
        <v>#ERROR!</v>
      </c>
      <c r="AF40" s="180" t="str">
        <f>IF(AND('Mapa final'!#REF!="Baja",'Mapa final'!#REF!="Mayor"),CONCATENATE("R5C",'Mapa final'!#REF!),"")</f>
        <v>#ERROR!</v>
      </c>
      <c r="AG40" s="181" t="str">
        <f>IF(AND('Mapa final'!#REF!="Baja",'Mapa final'!#REF!="Mayor"),CONCATENATE("R5C",'Mapa final'!#REF!),"")</f>
        <v>#ERROR!</v>
      </c>
      <c r="AH40" s="182" t="str">
        <f>IF(AND('Mapa final'!$Y$36="Baja",'Mapa final'!$AA$36="Catastrófico"),CONCATENATE("R5C",'Mapa final'!$O$36),"")</f>
        <v/>
      </c>
      <c r="AI40" s="183" t="str">
        <f>IF(AND('Mapa final'!$Y$37="Baja",'Mapa final'!$AA$37="Catastrófico"),CONCATENATE("R5C",'Mapa final'!$O$37),"")</f>
        <v/>
      </c>
      <c r="AJ40" s="183" t="str">
        <f>IF(AND('Mapa final'!$Y$38="Baja",'Mapa final'!$AA$38="Catastrófico"),CONCATENATE("R5C",'Mapa final'!$O$38),"")</f>
        <v/>
      </c>
      <c r="AK40" s="183" t="str">
        <f>IF(AND('Mapa final'!#REF!="Baja",'Mapa final'!#REF!="Catastrófico"),CONCATENATE("R5C",'Mapa final'!#REF!),"")</f>
        <v>#ERROR!</v>
      </c>
      <c r="AL40" s="183" t="str">
        <f>IF(AND('Mapa final'!#REF!="Baja",'Mapa final'!#REF!="Catastrófico"),CONCATENATE("R5C",'Mapa final'!#REF!),"")</f>
        <v>#ERROR!</v>
      </c>
      <c r="AM40" s="184" t="str">
        <f>IF(AND('Mapa final'!#REF!="Baja",'Mapa final'!#REF!="Catastrófico"),CONCATENATE("R5C",'Mapa final'!#REF!),"")</f>
        <v>#ERROR!</v>
      </c>
      <c r="AN40" s="129"/>
      <c r="AO40" s="148"/>
      <c r="AT40" s="149"/>
    </row>
    <row r="41" ht="15.0" customHeight="1">
      <c r="B41" s="130"/>
      <c r="D41" s="8"/>
      <c r="E41" s="7"/>
      <c r="J41" s="206" t="str">
        <f>IF(AND('Mapa final'!$Y$41="Baja",'Mapa final'!$AA$41="Leve"),CONCATENATE("R6C",'Mapa final'!$O$41),"")</f>
        <v/>
      </c>
      <c r="K41" s="207" t="str">
        <f>IF(AND('Mapa final'!$Y$42="Baja",'Mapa final'!$AA$42="Leve"),CONCATENATE("R6C",'Mapa final'!$O$42),"")</f>
        <v/>
      </c>
      <c r="L41" s="207" t="str">
        <f>IF(AND('Mapa final'!$Y$43="Baja",'Mapa final'!$AA$43="Leve"),CONCATENATE("R6C",'Mapa final'!$O$43),"")</f>
        <v/>
      </c>
      <c r="M41" s="207" t="str">
        <f>IF(AND('Mapa final'!#REF!="Baja",'Mapa final'!#REF!="Leve"),CONCATENATE("R6C",'Mapa final'!#REF!),"")</f>
        <v>#ERROR!</v>
      </c>
      <c r="N41" s="207" t="str">
        <f>IF(AND('Mapa final'!#REF!="Baja",'Mapa final'!#REF!="Leve"),CONCATENATE("R6C",'Mapa final'!#REF!),"")</f>
        <v>#ERROR!</v>
      </c>
      <c r="O41" s="208" t="str">
        <f>IF(AND('Mapa final'!#REF!="Baja",'Mapa final'!#REF!="Leve"),CONCATENATE("R6C",'Mapa final'!#REF!),"")</f>
        <v>#ERROR!</v>
      </c>
      <c r="P41" s="195" t="str">
        <f>IF(AND('Mapa final'!$Y$41="Baja",'Mapa final'!$AA$41="Menor"),CONCATENATE("R6C",'Mapa final'!$O$41),"")</f>
        <v/>
      </c>
      <c r="Q41" s="196" t="str">
        <f>IF(AND('Mapa final'!$Y$42="Baja",'Mapa final'!$AA$42="Menor"),CONCATENATE("R6C",'Mapa final'!$O$42),"")</f>
        <v/>
      </c>
      <c r="R41" s="196" t="str">
        <f>IF(AND('Mapa final'!$Y$43="Baja",'Mapa final'!$AA$43="Menor"),CONCATENATE("R6C",'Mapa final'!$O$43),"")</f>
        <v/>
      </c>
      <c r="S41" s="196" t="str">
        <f>IF(AND('Mapa final'!#REF!="Baja",'Mapa final'!#REF!="Menor"),CONCATENATE("R6C",'Mapa final'!#REF!),"")</f>
        <v>#ERROR!</v>
      </c>
      <c r="T41" s="196" t="str">
        <f>IF(AND('Mapa final'!#REF!="Baja",'Mapa final'!#REF!="Menor"),CONCATENATE("R6C",'Mapa final'!#REF!),"")</f>
        <v>#ERROR!</v>
      </c>
      <c r="U41" s="197" t="str">
        <f>IF(AND('Mapa final'!#REF!="Baja",'Mapa final'!#REF!="Menor"),CONCATENATE("R6C",'Mapa final'!#REF!),"")</f>
        <v>#ERROR!</v>
      </c>
      <c r="V41" s="195" t="str">
        <f>IF(AND('Mapa final'!$Y$41="Baja",'Mapa final'!$AA$41="Moderado"),CONCATENATE("R6C",'Mapa final'!$O$41),"")</f>
        <v/>
      </c>
      <c r="W41" s="196" t="str">
        <f>IF(AND('Mapa final'!$Y$42="Baja",'Mapa final'!$AA$42="Moderado"),CONCATENATE("R6C",'Mapa final'!$O$42),"")</f>
        <v/>
      </c>
      <c r="X41" s="196" t="str">
        <f>IF(AND('Mapa final'!$Y$43="Baja",'Mapa final'!$AA$43="Moderado"),CONCATENATE("R6C",'Mapa final'!$O$43),"")</f>
        <v/>
      </c>
      <c r="Y41" s="196" t="str">
        <f>IF(AND('Mapa final'!#REF!="Baja",'Mapa final'!#REF!="Moderado"),CONCATENATE("R6C",'Mapa final'!#REF!),"")</f>
        <v>#ERROR!</v>
      </c>
      <c r="Z41" s="196" t="str">
        <f>IF(AND('Mapa final'!#REF!="Baja",'Mapa final'!#REF!="Moderado"),CONCATENATE("R6C",'Mapa final'!#REF!),"")</f>
        <v>#ERROR!</v>
      </c>
      <c r="AA41" s="197" t="str">
        <f>IF(AND('Mapa final'!#REF!="Baja",'Mapa final'!#REF!="Moderado"),CONCATENATE("R6C",'Mapa final'!#REF!),"")</f>
        <v>#ERROR!</v>
      </c>
      <c r="AB41" s="179" t="str">
        <f>IF(AND('Mapa final'!$Y$41="Baja",'Mapa final'!$AA$41="Mayor"),CONCATENATE("R6C",'Mapa final'!$O$41),"")</f>
        <v/>
      </c>
      <c r="AC41" s="180" t="str">
        <f>IF(AND('Mapa final'!$Y$42="Baja",'Mapa final'!$AA$42="Mayor"),CONCATENATE("R6C",'Mapa final'!$O$42),"")</f>
        <v/>
      </c>
      <c r="AD41" s="180" t="str">
        <f>IF(AND('Mapa final'!$Y$43="Baja",'Mapa final'!$AA$43="Mayor"),CONCATENATE("R6C",'Mapa final'!$O$43),"")</f>
        <v/>
      </c>
      <c r="AE41" s="180" t="str">
        <f>IF(AND('Mapa final'!#REF!="Baja",'Mapa final'!#REF!="Mayor"),CONCATENATE("R6C",'Mapa final'!#REF!),"")</f>
        <v>#ERROR!</v>
      </c>
      <c r="AF41" s="180" t="str">
        <f>IF(AND('Mapa final'!#REF!="Baja",'Mapa final'!#REF!="Mayor"),CONCATENATE("R6C",'Mapa final'!#REF!),"")</f>
        <v>#ERROR!</v>
      </c>
      <c r="AG41" s="181" t="str">
        <f>IF(AND('Mapa final'!#REF!="Baja",'Mapa final'!#REF!="Mayor"),CONCATENATE("R6C",'Mapa final'!#REF!),"")</f>
        <v>#ERROR!</v>
      </c>
      <c r="AH41" s="182" t="str">
        <f>IF(AND('Mapa final'!$Y$41="Baja",'Mapa final'!$AA$41="Catastrófico"),CONCATENATE("R6C",'Mapa final'!$O$41),"")</f>
        <v/>
      </c>
      <c r="AI41" s="183" t="str">
        <f>IF(AND('Mapa final'!$Y$42="Baja",'Mapa final'!$AA$42="Catastrófico"),CONCATENATE("R6C",'Mapa final'!$O$42),"")</f>
        <v/>
      </c>
      <c r="AJ41" s="183" t="str">
        <f>IF(AND('Mapa final'!$Y$43="Baja",'Mapa final'!$AA$43="Catastrófico"),CONCATENATE("R6C",'Mapa final'!$O$43),"")</f>
        <v/>
      </c>
      <c r="AK41" s="183" t="str">
        <f>IF(AND('Mapa final'!#REF!="Baja",'Mapa final'!#REF!="Catastrófico"),CONCATENATE("R6C",'Mapa final'!#REF!),"")</f>
        <v>#ERROR!</v>
      </c>
      <c r="AL41" s="183" t="str">
        <f>IF(AND('Mapa final'!#REF!="Baja",'Mapa final'!#REF!="Catastrófico"),CONCATENATE("R6C",'Mapa final'!#REF!),"")</f>
        <v>#ERROR!</v>
      </c>
      <c r="AM41" s="184" t="str">
        <f>IF(AND('Mapa final'!#REF!="Baja",'Mapa final'!#REF!="Catastrófico"),CONCATENATE("R6C",'Mapa final'!#REF!),"")</f>
        <v>#ERROR!</v>
      </c>
      <c r="AN41" s="129"/>
      <c r="AO41" s="148"/>
      <c r="AT41" s="149"/>
    </row>
    <row r="42" ht="15.0" customHeight="1">
      <c r="B42" s="130"/>
      <c r="D42" s="8"/>
      <c r="E42" s="7"/>
      <c r="J42" s="206" t="str">
        <f>IF(AND('Mapa final'!#REF!="Baja",'Mapa final'!#REF!="Leve"),CONCATENATE("R7C",'Mapa final'!#REF!),"")</f>
        <v>#ERROR!</v>
      </c>
      <c r="K42" s="207" t="str">
        <f>IF(AND('Mapa final'!#REF!="Baja",'Mapa final'!#REF!="Leve"),CONCATENATE("R7C",'Mapa final'!#REF!),"")</f>
        <v>#ERROR!</v>
      </c>
      <c r="L42" s="207" t="str">
        <f>IF(AND('Mapa final'!#REF!="Baja",'Mapa final'!#REF!="Leve"),CONCATENATE("R7C",'Mapa final'!#REF!),"")</f>
        <v>#ERROR!</v>
      </c>
      <c r="M42" s="207" t="str">
        <f>IF(AND('Mapa final'!#REF!="Baja",'Mapa final'!#REF!="Leve"),CONCATENATE("R7C",'Mapa final'!#REF!),"")</f>
        <v>#ERROR!</v>
      </c>
      <c r="N42" s="207" t="str">
        <f>IF(AND('Mapa final'!#REF!="Baja",'Mapa final'!#REF!="Leve"),CONCATENATE("R7C",'Mapa final'!#REF!),"")</f>
        <v>#ERROR!</v>
      </c>
      <c r="O42" s="208" t="str">
        <f>IF(AND('Mapa final'!#REF!="Baja",'Mapa final'!#REF!="Leve"),CONCATENATE("R7C",'Mapa final'!#REF!),"")</f>
        <v>#ERROR!</v>
      </c>
      <c r="P42" s="195" t="str">
        <f>IF(AND('Mapa final'!#REF!="Baja",'Mapa final'!#REF!="Menor"),CONCATENATE("R7C",'Mapa final'!#REF!),"")</f>
        <v>#ERROR!</v>
      </c>
      <c r="Q42" s="196" t="str">
        <f>IF(AND('Mapa final'!#REF!="Baja",'Mapa final'!#REF!="Menor"),CONCATENATE("R7C",'Mapa final'!#REF!),"")</f>
        <v>#ERROR!</v>
      </c>
      <c r="R42" s="196" t="str">
        <f>IF(AND('Mapa final'!#REF!="Baja",'Mapa final'!#REF!="Menor"),CONCATENATE("R7C",'Mapa final'!#REF!),"")</f>
        <v>#ERROR!</v>
      </c>
      <c r="S42" s="196" t="str">
        <f>IF(AND('Mapa final'!#REF!="Baja",'Mapa final'!#REF!="Menor"),CONCATENATE("R7C",'Mapa final'!#REF!),"")</f>
        <v>#ERROR!</v>
      </c>
      <c r="T42" s="196" t="str">
        <f>IF(AND('Mapa final'!#REF!="Baja",'Mapa final'!#REF!="Menor"),CONCATENATE("R7C",'Mapa final'!#REF!),"")</f>
        <v>#ERROR!</v>
      </c>
      <c r="U42" s="197" t="str">
        <f>IF(AND('Mapa final'!#REF!="Baja",'Mapa final'!#REF!="Menor"),CONCATENATE("R7C",'Mapa final'!#REF!),"")</f>
        <v>#ERROR!</v>
      </c>
      <c r="V42" s="195" t="str">
        <f>IF(AND('Mapa final'!#REF!="Baja",'Mapa final'!#REF!="Moderado"),CONCATENATE("R7C",'Mapa final'!#REF!),"")</f>
        <v>#ERROR!</v>
      </c>
      <c r="W42" s="196" t="str">
        <f>IF(AND('Mapa final'!#REF!="Baja",'Mapa final'!#REF!="Moderado"),CONCATENATE("R7C",'Mapa final'!#REF!),"")</f>
        <v>#ERROR!</v>
      </c>
      <c r="X42" s="196" t="str">
        <f>IF(AND('Mapa final'!#REF!="Baja",'Mapa final'!#REF!="Moderado"),CONCATENATE("R7C",'Mapa final'!#REF!),"")</f>
        <v>#ERROR!</v>
      </c>
      <c r="Y42" s="196" t="str">
        <f>IF(AND('Mapa final'!#REF!="Baja",'Mapa final'!#REF!="Moderado"),CONCATENATE("R7C",'Mapa final'!#REF!),"")</f>
        <v>#ERROR!</v>
      </c>
      <c r="Z42" s="196" t="str">
        <f>IF(AND('Mapa final'!#REF!="Baja",'Mapa final'!#REF!="Moderado"),CONCATENATE("R7C",'Mapa final'!#REF!),"")</f>
        <v>#ERROR!</v>
      </c>
      <c r="AA42" s="197" t="str">
        <f>IF(AND('Mapa final'!#REF!="Baja",'Mapa final'!#REF!="Moderado"),CONCATENATE("R7C",'Mapa final'!#REF!),"")</f>
        <v>#ERROR!</v>
      </c>
      <c r="AB42" s="179" t="str">
        <f>IF(AND('Mapa final'!#REF!="Baja",'Mapa final'!#REF!="Mayor"),CONCATENATE("R7C",'Mapa final'!#REF!),"")</f>
        <v>#ERROR!</v>
      </c>
      <c r="AC42" s="180" t="str">
        <f>IF(AND('Mapa final'!#REF!="Baja",'Mapa final'!#REF!="Mayor"),CONCATENATE("R7C",'Mapa final'!#REF!),"")</f>
        <v>#ERROR!</v>
      </c>
      <c r="AD42" s="180" t="str">
        <f>IF(AND('Mapa final'!#REF!="Baja",'Mapa final'!#REF!="Mayor"),CONCATENATE("R7C",'Mapa final'!#REF!),"")</f>
        <v>#ERROR!</v>
      </c>
      <c r="AE42" s="180" t="str">
        <f>IF(AND('Mapa final'!#REF!="Baja",'Mapa final'!#REF!="Mayor"),CONCATENATE("R7C",'Mapa final'!#REF!),"")</f>
        <v>#ERROR!</v>
      </c>
      <c r="AF42" s="180" t="str">
        <f>IF(AND('Mapa final'!#REF!="Baja",'Mapa final'!#REF!="Mayor"),CONCATENATE("R7C",'Mapa final'!#REF!),"")</f>
        <v>#ERROR!</v>
      </c>
      <c r="AG42" s="181" t="str">
        <f>IF(AND('Mapa final'!#REF!="Baja",'Mapa final'!#REF!="Mayor"),CONCATENATE("R7C",'Mapa final'!#REF!),"")</f>
        <v>#ERROR!</v>
      </c>
      <c r="AH42" s="182" t="str">
        <f>IF(AND('Mapa final'!#REF!="Baja",'Mapa final'!#REF!="Catastrófico"),CONCATENATE("R7C",'Mapa final'!#REF!),"")</f>
        <v>#ERROR!</v>
      </c>
      <c r="AI42" s="183" t="str">
        <f>IF(AND('Mapa final'!#REF!="Baja",'Mapa final'!#REF!="Catastrófico"),CONCATENATE("R7C",'Mapa final'!#REF!),"")</f>
        <v>#ERROR!</v>
      </c>
      <c r="AJ42" s="183" t="str">
        <f>IF(AND('Mapa final'!#REF!="Baja",'Mapa final'!#REF!="Catastrófico"),CONCATENATE("R7C",'Mapa final'!#REF!),"")</f>
        <v>#ERROR!</v>
      </c>
      <c r="AK42" s="183" t="str">
        <f>IF(AND('Mapa final'!#REF!="Baja",'Mapa final'!#REF!="Catastrófico"),CONCATENATE("R7C",'Mapa final'!#REF!),"")</f>
        <v>#ERROR!</v>
      </c>
      <c r="AL42" s="183" t="str">
        <f>IF(AND('Mapa final'!#REF!="Baja",'Mapa final'!#REF!="Catastrófico"),CONCATENATE("R7C",'Mapa final'!#REF!),"")</f>
        <v>#ERROR!</v>
      </c>
      <c r="AM42" s="184" t="str">
        <f>IF(AND('Mapa final'!#REF!="Baja",'Mapa final'!#REF!="Catastrófico"),CONCATENATE("R7C",'Mapa final'!#REF!),"")</f>
        <v>#ERROR!</v>
      </c>
      <c r="AN42" s="129"/>
      <c r="AO42" s="148"/>
      <c r="AT42" s="149"/>
    </row>
    <row r="43" ht="15.0" customHeight="1">
      <c r="B43" s="130"/>
      <c r="D43" s="8"/>
      <c r="E43" s="7"/>
      <c r="J43" s="206" t="str">
        <f>IF(AND('Mapa final'!#REF!="Baja",'Mapa final'!#REF!="Leve"),CONCATENATE("R8C",'Mapa final'!#REF!),"")</f>
        <v>#ERROR!</v>
      </c>
      <c r="K43" s="207" t="str">
        <f>IF(AND('Mapa final'!#REF!="Baja",'Mapa final'!#REF!="Leve"),CONCATENATE("R8C",'Mapa final'!#REF!),"")</f>
        <v>#ERROR!</v>
      </c>
      <c r="L43" s="207" t="str">
        <f>IF(AND('Mapa final'!#REF!="Baja",'Mapa final'!#REF!="Leve"),CONCATENATE("R8C",'Mapa final'!#REF!),"")</f>
        <v>#ERROR!</v>
      </c>
      <c r="M43" s="207" t="str">
        <f>IF(AND('Mapa final'!#REF!="Baja",'Mapa final'!#REF!="Leve"),CONCATENATE("R8C",'Mapa final'!#REF!),"")</f>
        <v>#ERROR!</v>
      </c>
      <c r="N43" s="207" t="str">
        <f>IF(AND('Mapa final'!#REF!="Baja",'Mapa final'!#REF!="Leve"),CONCATENATE("R8C",'Mapa final'!#REF!),"")</f>
        <v>#ERROR!</v>
      </c>
      <c r="O43" s="208" t="str">
        <f>IF(AND('Mapa final'!#REF!="Baja",'Mapa final'!#REF!="Leve"),CONCATENATE("R8C",'Mapa final'!#REF!),"")</f>
        <v>#ERROR!</v>
      </c>
      <c r="P43" s="195" t="str">
        <f>IF(AND('Mapa final'!#REF!="Baja",'Mapa final'!#REF!="Menor"),CONCATENATE("R8C",'Mapa final'!#REF!),"")</f>
        <v>#ERROR!</v>
      </c>
      <c r="Q43" s="196" t="str">
        <f>IF(AND('Mapa final'!#REF!="Baja",'Mapa final'!#REF!="Menor"),CONCATENATE("R8C",'Mapa final'!#REF!),"")</f>
        <v>#ERROR!</v>
      </c>
      <c r="R43" s="196" t="str">
        <f>IF(AND('Mapa final'!#REF!="Baja",'Mapa final'!#REF!="Menor"),CONCATENATE("R8C",'Mapa final'!#REF!),"")</f>
        <v>#ERROR!</v>
      </c>
      <c r="S43" s="196" t="str">
        <f>IF(AND('Mapa final'!#REF!="Baja",'Mapa final'!#REF!="Menor"),CONCATENATE("R8C",'Mapa final'!#REF!),"")</f>
        <v>#ERROR!</v>
      </c>
      <c r="T43" s="196" t="str">
        <f>IF(AND('Mapa final'!#REF!="Baja",'Mapa final'!#REF!="Menor"),CONCATENATE("R8C",'Mapa final'!#REF!),"")</f>
        <v>#ERROR!</v>
      </c>
      <c r="U43" s="197" t="str">
        <f>IF(AND('Mapa final'!#REF!="Baja",'Mapa final'!#REF!="Menor"),CONCATENATE("R8C",'Mapa final'!#REF!),"")</f>
        <v>#ERROR!</v>
      </c>
      <c r="V43" s="195" t="str">
        <f>IF(AND('Mapa final'!#REF!="Baja",'Mapa final'!#REF!="Moderado"),CONCATENATE("R8C",'Mapa final'!#REF!),"")</f>
        <v>#ERROR!</v>
      </c>
      <c r="W43" s="196" t="str">
        <f>IF(AND('Mapa final'!#REF!="Baja",'Mapa final'!#REF!="Moderado"),CONCATENATE("R8C",'Mapa final'!#REF!),"")</f>
        <v>#ERROR!</v>
      </c>
      <c r="X43" s="196" t="str">
        <f>IF(AND('Mapa final'!#REF!="Baja",'Mapa final'!#REF!="Moderado"),CONCATENATE("R8C",'Mapa final'!#REF!),"")</f>
        <v>#ERROR!</v>
      </c>
      <c r="Y43" s="196" t="str">
        <f>IF(AND('Mapa final'!#REF!="Baja",'Mapa final'!#REF!="Moderado"),CONCATENATE("R8C",'Mapa final'!#REF!),"")</f>
        <v>#ERROR!</v>
      </c>
      <c r="Z43" s="196" t="str">
        <f>IF(AND('Mapa final'!#REF!="Baja",'Mapa final'!#REF!="Moderado"),CONCATENATE("R8C",'Mapa final'!#REF!),"")</f>
        <v>#ERROR!</v>
      </c>
      <c r="AA43" s="197" t="str">
        <f>IF(AND('Mapa final'!#REF!="Baja",'Mapa final'!#REF!="Moderado"),CONCATENATE("R8C",'Mapa final'!#REF!),"")</f>
        <v>#ERROR!</v>
      </c>
      <c r="AB43" s="179" t="str">
        <f>IF(AND('Mapa final'!#REF!="Baja",'Mapa final'!#REF!="Mayor"),CONCATENATE("R8C",'Mapa final'!#REF!),"")</f>
        <v>#ERROR!</v>
      </c>
      <c r="AC43" s="180" t="str">
        <f>IF(AND('Mapa final'!#REF!="Baja",'Mapa final'!#REF!="Mayor"),CONCATENATE("R8C",'Mapa final'!#REF!),"")</f>
        <v>#ERROR!</v>
      </c>
      <c r="AD43" s="180" t="str">
        <f>IF(AND('Mapa final'!#REF!="Baja",'Mapa final'!#REF!="Mayor"),CONCATENATE("R8C",'Mapa final'!#REF!),"")</f>
        <v>#ERROR!</v>
      </c>
      <c r="AE43" s="180" t="str">
        <f>IF(AND('Mapa final'!#REF!="Baja",'Mapa final'!#REF!="Mayor"),CONCATENATE("R8C",'Mapa final'!#REF!),"")</f>
        <v>#ERROR!</v>
      </c>
      <c r="AF43" s="180" t="str">
        <f>IF(AND('Mapa final'!#REF!="Baja",'Mapa final'!#REF!="Mayor"),CONCATENATE("R8C",'Mapa final'!#REF!),"")</f>
        <v>#ERROR!</v>
      </c>
      <c r="AG43" s="181" t="str">
        <f>IF(AND('Mapa final'!#REF!="Baja",'Mapa final'!#REF!="Mayor"),CONCATENATE("R8C",'Mapa final'!#REF!),"")</f>
        <v>#ERROR!</v>
      </c>
      <c r="AH43" s="182" t="str">
        <f>IF(AND('Mapa final'!#REF!="Baja",'Mapa final'!#REF!="Catastrófico"),CONCATENATE("R8C",'Mapa final'!#REF!),"")</f>
        <v>#ERROR!</v>
      </c>
      <c r="AI43" s="183" t="str">
        <f>IF(AND('Mapa final'!#REF!="Baja",'Mapa final'!#REF!="Catastrófico"),CONCATENATE("R8C",'Mapa final'!#REF!),"")</f>
        <v>#ERROR!</v>
      </c>
      <c r="AJ43" s="183" t="str">
        <f>IF(AND('Mapa final'!#REF!="Baja",'Mapa final'!#REF!="Catastrófico"),CONCATENATE("R8C",'Mapa final'!#REF!),"")</f>
        <v>#ERROR!</v>
      </c>
      <c r="AK43" s="183" t="str">
        <f>IF(AND('Mapa final'!#REF!="Baja",'Mapa final'!#REF!="Catastrófico"),CONCATENATE("R8C",'Mapa final'!#REF!),"")</f>
        <v>#ERROR!</v>
      </c>
      <c r="AL43" s="183" t="str">
        <f>IF(AND('Mapa final'!#REF!="Baja",'Mapa final'!#REF!="Catastrófico"),CONCATENATE("R8C",'Mapa final'!#REF!),"")</f>
        <v>#ERROR!</v>
      </c>
      <c r="AM43" s="184" t="str">
        <f>IF(AND('Mapa final'!#REF!="Baja",'Mapa final'!#REF!="Catastrófico"),CONCATENATE("R8C",'Mapa final'!#REF!),"")</f>
        <v>#ERROR!</v>
      </c>
      <c r="AN43" s="129"/>
      <c r="AO43" s="148"/>
      <c r="AT43" s="149"/>
    </row>
    <row r="44" ht="15.0" customHeight="1">
      <c r="B44" s="130"/>
      <c r="D44" s="8"/>
      <c r="E44" s="7"/>
      <c r="J44" s="206" t="str">
        <f>IF(AND('Mapa final'!#REF!="Baja",'Mapa final'!#REF!="Leve"),CONCATENATE("R9C",'Mapa final'!#REF!),"")</f>
        <v>#ERROR!</v>
      </c>
      <c r="K44" s="207" t="str">
        <f>IF(AND('Mapa final'!#REF!="Baja",'Mapa final'!#REF!="Leve"),CONCATENATE("R9C",'Mapa final'!#REF!),"")</f>
        <v>#ERROR!</v>
      </c>
      <c r="L44" s="207" t="str">
        <f>IF(AND('Mapa final'!#REF!="Baja",'Mapa final'!#REF!="Leve"),CONCATENATE("R9C",'Mapa final'!#REF!),"")</f>
        <v>#ERROR!</v>
      </c>
      <c r="M44" s="207" t="str">
        <f>IF(AND('Mapa final'!#REF!="Baja",'Mapa final'!#REF!="Leve"),CONCATENATE("R9C",'Mapa final'!#REF!),"")</f>
        <v>#ERROR!</v>
      </c>
      <c r="N44" s="207" t="str">
        <f>IF(AND('Mapa final'!#REF!="Baja",'Mapa final'!#REF!="Leve"),CONCATENATE("R9C",'Mapa final'!#REF!),"")</f>
        <v>#ERROR!</v>
      </c>
      <c r="O44" s="208" t="str">
        <f>IF(AND('Mapa final'!#REF!="Baja",'Mapa final'!#REF!="Leve"),CONCATENATE("R9C",'Mapa final'!#REF!),"")</f>
        <v>#ERROR!</v>
      </c>
      <c r="P44" s="195" t="str">
        <f>IF(AND('Mapa final'!#REF!="Baja",'Mapa final'!#REF!="Menor"),CONCATENATE("R9C",'Mapa final'!#REF!),"")</f>
        <v>#ERROR!</v>
      </c>
      <c r="Q44" s="196" t="str">
        <f>IF(AND('Mapa final'!#REF!="Baja",'Mapa final'!#REF!="Menor"),CONCATENATE("R9C",'Mapa final'!#REF!),"")</f>
        <v>#ERROR!</v>
      </c>
      <c r="R44" s="196" t="str">
        <f>IF(AND('Mapa final'!#REF!="Baja",'Mapa final'!#REF!="Menor"),CONCATENATE("R9C",'Mapa final'!#REF!),"")</f>
        <v>#ERROR!</v>
      </c>
      <c r="S44" s="196" t="str">
        <f>IF(AND('Mapa final'!#REF!="Baja",'Mapa final'!#REF!="Menor"),CONCATENATE("R9C",'Mapa final'!#REF!),"")</f>
        <v>#ERROR!</v>
      </c>
      <c r="T44" s="196" t="str">
        <f>IF(AND('Mapa final'!#REF!="Baja",'Mapa final'!#REF!="Menor"),CONCATENATE("R9C",'Mapa final'!#REF!),"")</f>
        <v>#ERROR!</v>
      </c>
      <c r="U44" s="197" t="str">
        <f>IF(AND('Mapa final'!#REF!="Baja",'Mapa final'!#REF!="Menor"),CONCATENATE("R9C",'Mapa final'!#REF!),"")</f>
        <v>#ERROR!</v>
      </c>
      <c r="V44" s="195" t="str">
        <f>IF(AND('Mapa final'!#REF!="Baja",'Mapa final'!#REF!="Moderado"),CONCATENATE("R9C",'Mapa final'!#REF!),"")</f>
        <v>#ERROR!</v>
      </c>
      <c r="W44" s="196" t="str">
        <f>IF(AND('Mapa final'!#REF!="Baja",'Mapa final'!#REF!="Moderado"),CONCATENATE("R9C",'Mapa final'!#REF!),"")</f>
        <v>#ERROR!</v>
      </c>
      <c r="X44" s="196" t="str">
        <f>IF(AND('Mapa final'!#REF!="Baja",'Mapa final'!#REF!="Moderado"),CONCATENATE("R9C",'Mapa final'!#REF!),"")</f>
        <v>#ERROR!</v>
      </c>
      <c r="Y44" s="196" t="str">
        <f>IF(AND('Mapa final'!#REF!="Baja",'Mapa final'!#REF!="Moderado"),CONCATENATE("R9C",'Mapa final'!#REF!),"")</f>
        <v>#ERROR!</v>
      </c>
      <c r="Z44" s="196" t="str">
        <f>IF(AND('Mapa final'!#REF!="Baja",'Mapa final'!#REF!="Moderado"),CONCATENATE("R9C",'Mapa final'!#REF!),"")</f>
        <v>#ERROR!</v>
      </c>
      <c r="AA44" s="197" t="str">
        <f>IF(AND('Mapa final'!#REF!="Baja",'Mapa final'!#REF!="Moderado"),CONCATENATE("R9C",'Mapa final'!#REF!),"")</f>
        <v>#ERROR!</v>
      </c>
      <c r="AB44" s="179" t="str">
        <f>IF(AND('Mapa final'!#REF!="Baja",'Mapa final'!#REF!="Mayor"),CONCATENATE("R9C",'Mapa final'!#REF!),"")</f>
        <v>#ERROR!</v>
      </c>
      <c r="AC44" s="180" t="str">
        <f>IF(AND('Mapa final'!#REF!="Baja",'Mapa final'!#REF!="Mayor"),CONCATENATE("R9C",'Mapa final'!#REF!),"")</f>
        <v>#ERROR!</v>
      </c>
      <c r="AD44" s="180" t="str">
        <f>IF(AND('Mapa final'!#REF!="Baja",'Mapa final'!#REF!="Mayor"),CONCATENATE("R9C",'Mapa final'!#REF!),"")</f>
        <v>#ERROR!</v>
      </c>
      <c r="AE44" s="180" t="str">
        <f>IF(AND('Mapa final'!#REF!="Baja",'Mapa final'!#REF!="Mayor"),CONCATENATE("R9C",'Mapa final'!#REF!),"")</f>
        <v>#ERROR!</v>
      </c>
      <c r="AF44" s="180" t="str">
        <f>IF(AND('Mapa final'!#REF!="Baja",'Mapa final'!#REF!="Mayor"),CONCATENATE("R9C",'Mapa final'!#REF!),"")</f>
        <v>#ERROR!</v>
      </c>
      <c r="AG44" s="181" t="str">
        <f>IF(AND('Mapa final'!#REF!="Baja",'Mapa final'!#REF!="Mayor"),CONCATENATE("R9C",'Mapa final'!#REF!),"")</f>
        <v>#ERROR!</v>
      </c>
      <c r="AH44" s="182" t="str">
        <f>IF(AND('Mapa final'!#REF!="Baja",'Mapa final'!#REF!="Catastrófico"),CONCATENATE("R9C",'Mapa final'!#REF!),"")</f>
        <v>#ERROR!</v>
      </c>
      <c r="AI44" s="183" t="str">
        <f>IF(AND('Mapa final'!#REF!="Baja",'Mapa final'!#REF!="Catastrófico"),CONCATENATE("R9C",'Mapa final'!#REF!),"")</f>
        <v>#ERROR!</v>
      </c>
      <c r="AJ44" s="183" t="str">
        <f>IF(AND('Mapa final'!#REF!="Baja",'Mapa final'!#REF!="Catastrófico"),CONCATENATE("R9C",'Mapa final'!#REF!),"")</f>
        <v>#ERROR!</v>
      </c>
      <c r="AK44" s="183" t="str">
        <f>IF(AND('Mapa final'!#REF!="Baja",'Mapa final'!#REF!="Catastrófico"),CONCATENATE("R9C",'Mapa final'!#REF!),"")</f>
        <v>#ERROR!</v>
      </c>
      <c r="AL44" s="183" t="str">
        <f>IF(AND('Mapa final'!#REF!="Baja",'Mapa final'!#REF!="Catastrófico"),CONCATENATE("R9C",'Mapa final'!#REF!),"")</f>
        <v>#ERROR!</v>
      </c>
      <c r="AM44" s="184" t="str">
        <f>IF(AND('Mapa final'!#REF!="Baja",'Mapa final'!#REF!="Catastrófico"),CONCATENATE("R9C",'Mapa final'!#REF!),"")</f>
        <v>#ERROR!</v>
      </c>
      <c r="AN44" s="129"/>
      <c r="AO44" s="148"/>
      <c r="AT44" s="149"/>
    </row>
    <row r="45" ht="15.75" customHeight="1">
      <c r="B45" s="130"/>
      <c r="D45" s="8"/>
      <c r="E45" s="15"/>
      <c r="F45" s="11"/>
      <c r="G45" s="11"/>
      <c r="H45" s="11"/>
      <c r="I45" s="11"/>
      <c r="J45" s="209" t="str">
        <f>IF(AND('Mapa final'!#REF!="Baja",'Mapa final'!#REF!="Leve"),CONCATENATE("R10C",'Mapa final'!#REF!),"")</f>
        <v>#ERROR!</v>
      </c>
      <c r="K45" s="210" t="str">
        <f>IF(AND('Mapa final'!#REF!="Baja",'Mapa final'!#REF!="Leve"),CONCATENATE("R10C",'Mapa final'!#REF!),"")</f>
        <v>#ERROR!</v>
      </c>
      <c r="L45" s="210" t="str">
        <f>IF(AND('Mapa final'!#REF!="Baja",'Mapa final'!#REF!="Leve"),CONCATENATE("R10C",'Mapa final'!#REF!),"")</f>
        <v>#ERROR!</v>
      </c>
      <c r="M45" s="210" t="str">
        <f>IF(AND('Mapa final'!#REF!="Baja",'Mapa final'!#REF!="Leve"),CONCATENATE("R10C",'Mapa final'!#REF!),"")</f>
        <v>#ERROR!</v>
      </c>
      <c r="N45" s="210" t="str">
        <f>IF(AND('Mapa final'!#REF!="Baja",'Mapa final'!#REF!="Leve"),CONCATENATE("R10C",'Mapa final'!#REF!),"")</f>
        <v>#ERROR!</v>
      </c>
      <c r="O45" s="211" t="str">
        <f>IF(AND('Mapa final'!#REF!="Baja",'Mapa final'!#REF!="Leve"),CONCATENATE("R10C",'Mapa final'!#REF!),"")</f>
        <v>#ERROR!</v>
      </c>
      <c r="P45" s="195" t="str">
        <f>IF(AND('Mapa final'!#REF!="Baja",'Mapa final'!#REF!="Menor"),CONCATENATE("R10C",'Mapa final'!#REF!),"")</f>
        <v>#ERROR!</v>
      </c>
      <c r="Q45" s="196" t="str">
        <f>IF(AND('Mapa final'!#REF!="Baja",'Mapa final'!#REF!="Menor"),CONCATENATE("R10C",'Mapa final'!#REF!),"")</f>
        <v>#ERROR!</v>
      </c>
      <c r="R45" s="196" t="str">
        <f>IF(AND('Mapa final'!#REF!="Baja",'Mapa final'!#REF!="Menor"),CONCATENATE("R10C",'Mapa final'!#REF!),"")</f>
        <v>#ERROR!</v>
      </c>
      <c r="S45" s="196" t="str">
        <f>IF(AND('Mapa final'!#REF!="Baja",'Mapa final'!#REF!="Menor"),CONCATENATE("R10C",'Mapa final'!#REF!),"")</f>
        <v>#ERROR!</v>
      </c>
      <c r="T45" s="196" t="str">
        <f>IF(AND('Mapa final'!#REF!="Baja",'Mapa final'!#REF!="Menor"),CONCATENATE("R10C",'Mapa final'!#REF!),"")</f>
        <v>#ERROR!</v>
      </c>
      <c r="U45" s="197" t="str">
        <f>IF(AND('Mapa final'!#REF!="Baja",'Mapa final'!#REF!="Menor"),CONCATENATE("R10C",'Mapa final'!#REF!),"")</f>
        <v>#ERROR!</v>
      </c>
      <c r="V45" s="198" t="str">
        <f>IF(AND('Mapa final'!#REF!="Baja",'Mapa final'!#REF!="Moderado"),CONCATENATE("R10C",'Mapa final'!#REF!),"")</f>
        <v>#ERROR!</v>
      </c>
      <c r="W45" s="199" t="str">
        <f>IF(AND('Mapa final'!#REF!="Baja",'Mapa final'!#REF!="Moderado"),CONCATENATE("R10C",'Mapa final'!#REF!),"")</f>
        <v>#ERROR!</v>
      </c>
      <c r="X45" s="199" t="str">
        <f>IF(AND('Mapa final'!#REF!="Baja",'Mapa final'!#REF!="Moderado"),CONCATENATE("R10C",'Mapa final'!#REF!),"")</f>
        <v>#ERROR!</v>
      </c>
      <c r="Y45" s="199" t="str">
        <f>IF(AND('Mapa final'!#REF!="Baja",'Mapa final'!#REF!="Moderado"),CONCATENATE("R10C",'Mapa final'!#REF!),"")</f>
        <v>#ERROR!</v>
      </c>
      <c r="Z45" s="199" t="str">
        <f>IF(AND('Mapa final'!#REF!="Baja",'Mapa final'!#REF!="Moderado"),CONCATENATE("R10C",'Mapa final'!#REF!),"")</f>
        <v>#ERROR!</v>
      </c>
      <c r="AA45" s="200" t="str">
        <f>IF(AND('Mapa final'!#REF!="Baja",'Mapa final'!#REF!="Moderado"),CONCATENATE("R10C",'Mapa final'!#REF!),"")</f>
        <v>#ERROR!</v>
      </c>
      <c r="AB45" s="185" t="str">
        <f>IF(AND('Mapa final'!#REF!="Baja",'Mapa final'!#REF!="Mayor"),CONCATENATE("R10C",'Mapa final'!#REF!),"")</f>
        <v>#ERROR!</v>
      </c>
      <c r="AC45" s="186" t="str">
        <f>IF(AND('Mapa final'!#REF!="Baja",'Mapa final'!#REF!="Mayor"),CONCATENATE("R10C",'Mapa final'!#REF!),"")</f>
        <v>#ERROR!</v>
      </c>
      <c r="AD45" s="186" t="str">
        <f>IF(AND('Mapa final'!#REF!="Baja",'Mapa final'!#REF!="Mayor"),CONCATENATE("R10C",'Mapa final'!#REF!),"")</f>
        <v>#ERROR!</v>
      </c>
      <c r="AE45" s="186" t="str">
        <f>IF(AND('Mapa final'!#REF!="Baja",'Mapa final'!#REF!="Mayor"),CONCATENATE("R10C",'Mapa final'!#REF!),"")</f>
        <v>#ERROR!</v>
      </c>
      <c r="AF45" s="186" t="str">
        <f>IF(AND('Mapa final'!#REF!="Baja",'Mapa final'!#REF!="Mayor"),CONCATENATE("R10C",'Mapa final'!#REF!),"")</f>
        <v>#ERROR!</v>
      </c>
      <c r="AG45" s="187" t="str">
        <f>IF(AND('Mapa final'!#REF!="Baja",'Mapa final'!#REF!="Mayor"),CONCATENATE("R10C",'Mapa final'!#REF!),"")</f>
        <v>#ERROR!</v>
      </c>
      <c r="AH45" s="188" t="str">
        <f>IF(AND('Mapa final'!#REF!="Baja",'Mapa final'!#REF!="Catastrófico"),CONCATENATE("R10C",'Mapa final'!#REF!),"")</f>
        <v>#ERROR!</v>
      </c>
      <c r="AI45" s="189" t="str">
        <f>IF(AND('Mapa final'!#REF!="Baja",'Mapa final'!#REF!="Catastrófico"),CONCATENATE("R10C",'Mapa final'!#REF!),"")</f>
        <v>#ERROR!</v>
      </c>
      <c r="AJ45" s="189" t="str">
        <f>IF(AND('Mapa final'!#REF!="Baja",'Mapa final'!#REF!="Catastrófico"),CONCATENATE("R10C",'Mapa final'!#REF!),"")</f>
        <v>#ERROR!</v>
      </c>
      <c r="AK45" s="189" t="str">
        <f>IF(AND('Mapa final'!#REF!="Baja",'Mapa final'!#REF!="Catastrófico"),CONCATENATE("R10C",'Mapa final'!#REF!),"")</f>
        <v>#ERROR!</v>
      </c>
      <c r="AL45" s="189" t="str">
        <f>IF(AND('Mapa final'!#REF!="Baja",'Mapa final'!#REF!="Catastrófico"),CONCATENATE("R10C",'Mapa final'!#REF!),"")</f>
        <v>#ERROR!</v>
      </c>
      <c r="AM45" s="190" t="str">
        <f>IF(AND('Mapa final'!#REF!="Baja",'Mapa final'!#REF!="Catastrófico"),CONCATENATE("R10C",'Mapa final'!#REF!),"")</f>
        <v>#ERROR!</v>
      </c>
      <c r="AN45" s="129"/>
      <c r="AO45" s="156"/>
      <c r="AP45" s="157"/>
      <c r="AQ45" s="157"/>
      <c r="AR45" s="157"/>
      <c r="AS45" s="157"/>
      <c r="AT45" s="158"/>
    </row>
    <row r="46" ht="46.5" customHeight="1">
      <c r="B46" s="130"/>
      <c r="D46" s="8"/>
      <c r="E46" s="171" t="s">
        <v>140</v>
      </c>
      <c r="F46" s="2"/>
      <c r="G46" s="2"/>
      <c r="H46" s="2"/>
      <c r="I46" s="3"/>
      <c r="J46" s="202" t="str">
        <f>IF(AND('Mapa final'!$Y$16="Muy Baja",'Mapa final'!$AA$16="Leve"),CONCATENATE("R1C",'Mapa final'!$O$16),"")</f>
        <v/>
      </c>
      <c r="K46" s="203" t="str">
        <f>IF(AND('Mapa final'!$Y$17="Muy Baja",'Mapa final'!$AA$17="Leve"),CONCATENATE("R1C",'Mapa final'!$O$17),"")</f>
        <v/>
      </c>
      <c r="L46" s="203" t="str">
        <f>IF(AND('Mapa final'!$Y$18="Muy Baja",'Mapa final'!$AA$18="Leve"),CONCATENATE("R1C",'Mapa final'!$O$18),"")</f>
        <v/>
      </c>
      <c r="M46" s="203" t="str">
        <f>IF(AND('Mapa final'!#REF!="Muy Baja",'Mapa final'!#REF!="Leve"),CONCATENATE("R1C",'Mapa final'!#REF!),"")</f>
        <v>#ERROR!</v>
      </c>
      <c r="N46" s="203" t="str">
        <f>IF(AND('Mapa final'!#REF!="Muy Baja",'Mapa final'!#REF!="Leve"),CONCATENATE("R1C",'Mapa final'!#REF!),"")</f>
        <v>#ERROR!</v>
      </c>
      <c r="O46" s="204" t="str">
        <f>IF(AND('Mapa final'!#REF!="Muy Baja",'Mapa final'!#REF!="Leve"),CONCATENATE("R1C",'Mapa final'!#REF!),"")</f>
        <v>#ERROR!</v>
      </c>
      <c r="P46" s="202" t="str">
        <f>IF(AND('Mapa final'!$Y$16="Muy Baja",'Mapa final'!$AA$16="Menor"),CONCATENATE("R1C",'Mapa final'!$O$16),"")</f>
        <v/>
      </c>
      <c r="Q46" s="203" t="str">
        <f>IF(AND('Mapa final'!$Y$17="Muy Baja",'Mapa final'!$AA$17="Menor"),CONCATENATE("R1C",'Mapa final'!$O$17),"")</f>
        <v/>
      </c>
      <c r="R46" s="203" t="str">
        <f>IF(AND('Mapa final'!$Y$18="Muy Baja",'Mapa final'!$AA$18="Menor"),CONCATENATE("R1C",'Mapa final'!$O$18),"")</f>
        <v/>
      </c>
      <c r="S46" s="203" t="str">
        <f>IF(AND('Mapa final'!#REF!="Muy Baja",'Mapa final'!#REF!="Menor"),CONCATENATE("R1C",'Mapa final'!#REF!),"")</f>
        <v>#ERROR!</v>
      </c>
      <c r="T46" s="203" t="str">
        <f>IF(AND('Mapa final'!#REF!="Muy Baja",'Mapa final'!#REF!="Menor"),CONCATENATE("R1C",'Mapa final'!#REF!),"")</f>
        <v>#ERROR!</v>
      </c>
      <c r="U46" s="204" t="str">
        <f>IF(AND('Mapa final'!#REF!="Muy Baja",'Mapa final'!#REF!="Menor"),CONCATENATE("R1C",'Mapa final'!#REF!),"")</f>
        <v>#ERROR!</v>
      </c>
      <c r="V46" s="191" t="str">
        <f>IF(AND('Mapa final'!$Y$16="Muy Baja",'Mapa final'!$AA$16="Moderado"),CONCATENATE("R1C",'Mapa final'!$O$16),"")</f>
        <v/>
      </c>
      <c r="W46" s="212" t="str">
        <f>IF(AND('Mapa final'!$Y$17="Muy Baja",'Mapa final'!$AA$17="Moderado"),CONCATENATE("R1C",'Mapa final'!$O$17),"")</f>
        <v/>
      </c>
      <c r="X46" s="192" t="str">
        <f>IF(AND('Mapa final'!$Y$18="Muy Baja",'Mapa final'!$AA$18="Moderado"),CONCATENATE("R1C",'Mapa final'!$O$18),"")</f>
        <v/>
      </c>
      <c r="Y46" s="192" t="str">
        <f>IF(AND('Mapa final'!#REF!="Muy Baja",'Mapa final'!#REF!="Moderado"),CONCATENATE("R1C",'Mapa final'!#REF!),"")</f>
        <v>#ERROR!</v>
      </c>
      <c r="Z46" s="192" t="str">
        <f>IF(AND('Mapa final'!#REF!="Muy Baja",'Mapa final'!#REF!="Moderado"),CONCATENATE("R1C",'Mapa final'!#REF!),"")</f>
        <v>#ERROR!</v>
      </c>
      <c r="AA46" s="193" t="str">
        <f>IF(AND('Mapa final'!#REF!="Muy Baja",'Mapa final'!#REF!="Moderado"),CONCATENATE("R1C",'Mapa final'!#REF!),"")</f>
        <v>#ERROR!</v>
      </c>
      <c r="AB46" s="172" t="str">
        <f>IF(AND('Mapa final'!$Y$16="Muy Baja",'Mapa final'!$AA$16="Mayor"),CONCATENATE("R1C",'Mapa final'!$O$16),"")</f>
        <v/>
      </c>
      <c r="AC46" s="173" t="str">
        <f>IF(AND('Mapa final'!$Y$17="Muy Baja",'Mapa final'!$AA$17="Mayor"),CONCATENATE("R1C",'Mapa final'!$O$17),"")</f>
        <v/>
      </c>
      <c r="AD46" s="173" t="str">
        <f>IF(AND('Mapa final'!$Y$18="Muy Baja",'Mapa final'!$AA$18="Mayor"),CONCATENATE("R1C",'Mapa final'!$O$18),"")</f>
        <v/>
      </c>
      <c r="AE46" s="173" t="str">
        <f>IF(AND('Mapa final'!#REF!="Muy Baja",'Mapa final'!#REF!="Mayor"),CONCATENATE("R1C",'Mapa final'!#REF!),"")</f>
        <v>#ERROR!</v>
      </c>
      <c r="AF46" s="173" t="str">
        <f>IF(AND('Mapa final'!#REF!="Muy Baja",'Mapa final'!#REF!="Mayor"),CONCATENATE("R1C",'Mapa final'!#REF!),"")</f>
        <v>#ERROR!</v>
      </c>
      <c r="AG46" s="174" t="str">
        <f>IF(AND('Mapa final'!#REF!="Muy Baja",'Mapa final'!#REF!="Mayor"),CONCATENATE("R1C",'Mapa final'!#REF!),"")</f>
        <v>#ERROR!</v>
      </c>
      <c r="AH46" s="175" t="str">
        <f>IF(AND('Mapa final'!$Y$16="Muy Baja",'Mapa final'!$AA$16="Catastrófico"),CONCATENATE("R1C",'Mapa final'!$O$16),"")</f>
        <v/>
      </c>
      <c r="AI46" s="176" t="str">
        <f>IF(AND('Mapa final'!$Y$17="Muy Baja",'Mapa final'!$AA$17="Catastrófico"),CONCATENATE("R1C",'Mapa final'!$O$17),"")</f>
        <v/>
      </c>
      <c r="AJ46" s="176" t="str">
        <f>IF(AND('Mapa final'!$Y$18="Muy Baja",'Mapa final'!$AA$18="Catastrófico"),CONCATENATE("R1C",'Mapa final'!$O$18),"")</f>
        <v/>
      </c>
      <c r="AK46" s="176" t="str">
        <f>IF(AND('Mapa final'!#REF!="Muy Baja",'Mapa final'!#REF!="Catastrófico"),CONCATENATE("R1C",'Mapa final'!#REF!),"")</f>
        <v>#ERROR!</v>
      </c>
      <c r="AL46" s="176" t="str">
        <f>IF(AND('Mapa final'!#REF!="Muy Baja",'Mapa final'!#REF!="Catastrófico"),CONCATENATE("R1C",'Mapa final'!#REF!),"")</f>
        <v>#ERROR!</v>
      </c>
      <c r="AM46" s="177" t="str">
        <f>IF(AND('Mapa final'!#REF!="Muy Baja",'Mapa final'!#REF!="Catastrófico"),CONCATENATE("R1C",'Mapa final'!#REF!),"")</f>
        <v>#ERROR!</v>
      </c>
      <c r="AN46" s="129"/>
      <c r="AO46" s="129"/>
      <c r="AP46" s="129"/>
      <c r="AQ46" s="129"/>
      <c r="AR46" s="129"/>
      <c r="AS46" s="129"/>
      <c r="AT46" s="129"/>
    </row>
    <row r="47" ht="46.5" customHeight="1">
      <c r="B47" s="130"/>
      <c r="D47" s="8"/>
      <c r="E47" s="7"/>
      <c r="I47" s="8"/>
      <c r="J47" s="206" t="str">
        <f>IF(AND('Mapa final'!$Y$21="Muy Baja",'Mapa final'!$AA$21="Leve"),CONCATENATE("R2C",'Mapa final'!$O$21),"")</f>
        <v/>
      </c>
      <c r="K47" s="207" t="str">
        <f>IF(AND('Mapa final'!#REF!="Muy Baja",'Mapa final'!#REF!="Leve"),CONCATENATE("R2C",'Mapa final'!#REF!),"")</f>
        <v>#ERROR!</v>
      </c>
      <c r="L47" s="207" t="str">
        <f>IF(AND('Mapa final'!#REF!="Muy Baja",'Mapa final'!#REF!="Leve"),CONCATENATE("R2C",'Mapa final'!#REF!),"")</f>
        <v>#ERROR!</v>
      </c>
      <c r="M47" s="207" t="str">
        <f>IF(AND('Mapa final'!#REF!="Muy Baja",'Mapa final'!#REF!="Leve"),CONCATENATE("R2C",'Mapa final'!#REF!),"")</f>
        <v>#ERROR!</v>
      </c>
      <c r="N47" s="207" t="str">
        <f>IF(AND('Mapa final'!$Y$22="Muy Baja",'Mapa final'!$AA$22="Leve"),CONCATENATE("R2C",'Mapa final'!$O$22),"")</f>
        <v/>
      </c>
      <c r="O47" s="208" t="str">
        <f>IF(AND('Mapa final'!$Y$23="Muy Baja",'Mapa final'!$AA$23="Leve"),CONCATENATE("R2C",'Mapa final'!$O$23),"")</f>
        <v/>
      </c>
      <c r="P47" s="206" t="str">
        <f>IF(AND('Mapa final'!$Y$21="Muy Baja",'Mapa final'!$AA$21="Menor"),CONCATENATE("R2C",'Mapa final'!$O$21),"")</f>
        <v/>
      </c>
      <c r="Q47" s="207" t="str">
        <f>IF(AND('Mapa final'!#REF!="Muy Baja",'Mapa final'!#REF!="Menor"),CONCATENATE("R2C",'Mapa final'!#REF!),"")</f>
        <v>#ERROR!</v>
      </c>
      <c r="R47" s="207" t="str">
        <f>IF(AND('Mapa final'!#REF!="Muy Baja",'Mapa final'!#REF!="Menor"),CONCATENATE("R2C",'Mapa final'!#REF!),"")</f>
        <v>#ERROR!</v>
      </c>
      <c r="S47" s="207" t="str">
        <f>IF(AND('Mapa final'!#REF!="Muy Baja",'Mapa final'!#REF!="Menor"),CONCATENATE("R2C",'Mapa final'!#REF!),"")</f>
        <v>#ERROR!</v>
      </c>
      <c r="T47" s="207" t="str">
        <f>IF(AND('Mapa final'!$Y$22="Muy Baja",'Mapa final'!$AA$22="Menor"),CONCATENATE("R2C",'Mapa final'!$O$22),"")</f>
        <v/>
      </c>
      <c r="U47" s="208" t="str">
        <f>IF(AND('Mapa final'!$Y$23="Muy Baja",'Mapa final'!$AA$23="Menor"),CONCATENATE("R2C",'Mapa final'!$O$23),"")</f>
        <v/>
      </c>
      <c r="V47" s="195" t="str">
        <f>IF(AND('Mapa final'!$Y$21="Muy Baja",'Mapa final'!$AA$21="Moderado"),CONCATENATE("R2C",'Mapa final'!$O$21),"")</f>
        <v/>
      </c>
      <c r="W47" s="196" t="str">
        <f>IF(AND('Mapa final'!#REF!="Muy Baja",'Mapa final'!#REF!="Moderado"),CONCATENATE("R2C",'Mapa final'!#REF!),"")</f>
        <v>#ERROR!</v>
      </c>
      <c r="X47" s="196" t="str">
        <f>IF(AND('Mapa final'!#REF!="Muy Baja",'Mapa final'!#REF!="Moderado"),CONCATENATE("R2C",'Mapa final'!#REF!),"")</f>
        <v>#ERROR!</v>
      </c>
      <c r="Y47" s="196" t="str">
        <f>IF(AND('Mapa final'!#REF!="Muy Baja",'Mapa final'!#REF!="Moderado"),CONCATENATE("R2C",'Mapa final'!#REF!),"")</f>
        <v>#ERROR!</v>
      </c>
      <c r="Z47" s="196" t="str">
        <f>IF(AND('Mapa final'!$Y$22="Muy Baja",'Mapa final'!$AA$22="Moderado"),CONCATENATE("R2C",'Mapa final'!$O$22),"")</f>
        <v/>
      </c>
      <c r="AA47" s="197" t="str">
        <f>IF(AND('Mapa final'!$Y$23="Muy Baja",'Mapa final'!$AA$23="Moderado"),CONCATENATE("R2C",'Mapa final'!$O$23),"")</f>
        <v/>
      </c>
      <c r="AB47" s="179" t="str">
        <f>IF(AND('Mapa final'!$Y$21="Muy Baja",'Mapa final'!$AA$21="Mayor"),CONCATENATE("R2C",'Mapa final'!$O$21),"")</f>
        <v/>
      </c>
      <c r="AC47" s="180" t="str">
        <f>IF(AND('Mapa final'!#REF!="Muy Baja",'Mapa final'!#REF!="Mayor"),CONCATENATE("R2C",'Mapa final'!#REF!),"")</f>
        <v>#ERROR!</v>
      </c>
      <c r="AD47" s="180" t="str">
        <f>IF(AND('Mapa final'!#REF!="Muy Baja",'Mapa final'!#REF!="Mayor"),CONCATENATE("R2C",'Mapa final'!#REF!),"")</f>
        <v>#ERROR!</v>
      </c>
      <c r="AE47" s="180" t="str">
        <f>IF(AND('Mapa final'!#REF!="Muy Baja",'Mapa final'!#REF!="Mayor"),CONCATENATE("R2C",'Mapa final'!#REF!),"")</f>
        <v>#ERROR!</v>
      </c>
      <c r="AF47" s="180" t="str">
        <f>IF(AND('Mapa final'!$Y$22="Muy Baja",'Mapa final'!$AA$22="Mayor"),CONCATENATE("R2C",'Mapa final'!$O$22),"")</f>
        <v/>
      </c>
      <c r="AG47" s="181" t="str">
        <f>IF(AND('Mapa final'!$Y$23="Muy Baja",'Mapa final'!$AA$23="Mayor"),CONCATENATE("R2C",'Mapa final'!$O$23),"")</f>
        <v/>
      </c>
      <c r="AH47" s="182" t="str">
        <f>IF(AND('Mapa final'!$Y$21="Muy Baja",'Mapa final'!$AA$21="Catastrófico"),CONCATENATE("R2C",'Mapa final'!$O$21),"")</f>
        <v/>
      </c>
      <c r="AI47" s="183" t="str">
        <f>IF(AND('Mapa final'!#REF!="Muy Baja",'Mapa final'!#REF!="Catastrófico"),CONCATENATE("R2C",'Mapa final'!#REF!),"")</f>
        <v>#ERROR!</v>
      </c>
      <c r="AJ47" s="183" t="str">
        <f>IF(AND('Mapa final'!#REF!="Muy Baja",'Mapa final'!#REF!="Catastrófico"),CONCATENATE("R2C",'Mapa final'!#REF!),"")</f>
        <v>#ERROR!</v>
      </c>
      <c r="AK47" s="183" t="str">
        <f>IF(AND('Mapa final'!#REF!="Muy Baja",'Mapa final'!#REF!="Catastrófico"),CONCATENATE("R2C",'Mapa final'!#REF!),"")</f>
        <v>#ERROR!</v>
      </c>
      <c r="AL47" s="183" t="str">
        <f>IF(AND('Mapa final'!$Y$22="Muy Baja",'Mapa final'!$AA$22="Catastrófico"),CONCATENATE("R2C",'Mapa final'!$O$22),"")</f>
        <v/>
      </c>
      <c r="AM47" s="184" t="str">
        <f>IF(AND('Mapa final'!$Y$23="Muy Baja",'Mapa final'!$AA$23="Catastrófico"),CONCATENATE("R2C",'Mapa final'!$O$23),"")</f>
        <v/>
      </c>
      <c r="AN47" s="129"/>
      <c r="AO47" s="129"/>
      <c r="AP47" s="129"/>
      <c r="AQ47" s="129"/>
      <c r="AR47" s="129"/>
      <c r="AS47" s="129"/>
      <c r="AT47" s="129"/>
    </row>
    <row r="48" ht="15.0" customHeight="1">
      <c r="B48" s="130"/>
      <c r="D48" s="8"/>
      <c r="E48" s="7"/>
      <c r="I48" s="8"/>
      <c r="J48" s="206" t="str">
        <f>IF(AND('Mapa final'!$Y$26="Muy Baja",'Mapa final'!$AA$26="Leve"),CONCATENATE("R3C",'Mapa final'!$O$26),"")</f>
        <v/>
      </c>
      <c r="K48" s="207" t="str">
        <f>IF(AND('Mapa final'!$Y$27="Muy Baja",'Mapa final'!$AA$27="Leve"),CONCATENATE("R3C",'Mapa final'!$O$27),"")</f>
        <v/>
      </c>
      <c r="L48" s="207" t="str">
        <f>IF(AND('Mapa final'!$Y$28="Muy Baja",'Mapa final'!$AA$28="Leve"),CONCATENATE("R3C",'Mapa final'!$O$28),"")</f>
        <v/>
      </c>
      <c r="M48" s="207" t="str">
        <f>IF(AND('Mapa final'!#REF!="Muy Baja",'Mapa final'!#REF!="Leve"),CONCATENATE("R3C",'Mapa final'!#REF!),"")</f>
        <v>#ERROR!</v>
      </c>
      <c r="N48" s="207" t="str">
        <f>IF(AND('Mapa final'!#REF!="Muy Baja",'Mapa final'!#REF!="Leve"),CONCATENATE("R3C",'Mapa final'!#REF!),"")</f>
        <v>#ERROR!</v>
      </c>
      <c r="O48" s="208" t="str">
        <f>IF(AND('Mapa final'!#REF!="Muy Baja",'Mapa final'!#REF!="Leve"),CONCATENATE("R3C",'Mapa final'!#REF!),"")</f>
        <v>#ERROR!</v>
      </c>
      <c r="P48" s="206" t="str">
        <f>IF(AND('Mapa final'!$Y$26="Muy Baja",'Mapa final'!$AA$26="Menor"),CONCATENATE("R3C",'Mapa final'!$O$26),"")</f>
        <v/>
      </c>
      <c r="Q48" s="207" t="str">
        <f>IF(AND('Mapa final'!$Y$27="Muy Baja",'Mapa final'!$AA$27="Menor"),CONCATENATE("R3C",'Mapa final'!$O$27),"")</f>
        <v/>
      </c>
      <c r="R48" s="207" t="str">
        <f>IF(AND('Mapa final'!$Y$28="Muy Baja",'Mapa final'!$AA$28="Menor"),CONCATENATE("R3C",'Mapa final'!$O$28),"")</f>
        <v/>
      </c>
      <c r="S48" s="207" t="str">
        <f>IF(AND('Mapa final'!#REF!="Muy Baja",'Mapa final'!#REF!="Menor"),CONCATENATE("R3C",'Mapa final'!#REF!),"")</f>
        <v>#ERROR!</v>
      </c>
      <c r="T48" s="207" t="str">
        <f>IF(AND('Mapa final'!#REF!="Muy Baja",'Mapa final'!#REF!="Menor"),CONCATENATE("R3C",'Mapa final'!#REF!),"")</f>
        <v>#ERROR!</v>
      </c>
      <c r="U48" s="208" t="str">
        <f>IF(AND('Mapa final'!#REF!="Muy Baja",'Mapa final'!#REF!="Menor"),CONCATENATE("R3C",'Mapa final'!#REF!),"")</f>
        <v>#ERROR!</v>
      </c>
      <c r="V48" s="195" t="str">
        <f>IF(AND('Mapa final'!$Y$26="Muy Baja",'Mapa final'!$AA$26="Moderado"),CONCATENATE("R3C",'Mapa final'!$O$26),"")</f>
        <v/>
      </c>
      <c r="W48" s="196" t="str">
        <f>IF(AND('Mapa final'!$Y$27="Muy Baja",'Mapa final'!$AA$27="Moderado"),CONCATENATE("R3C",'Mapa final'!$O$27),"")</f>
        <v/>
      </c>
      <c r="X48" s="196" t="str">
        <f>IF(AND('Mapa final'!$Y$28="Muy Baja",'Mapa final'!$AA$28="Moderado"),CONCATENATE("R3C",'Mapa final'!$O$28),"")</f>
        <v/>
      </c>
      <c r="Y48" s="196" t="str">
        <f>IF(AND('Mapa final'!#REF!="Muy Baja",'Mapa final'!#REF!="Moderado"),CONCATENATE("R3C",'Mapa final'!#REF!),"")</f>
        <v>#ERROR!</v>
      </c>
      <c r="Z48" s="196" t="str">
        <f>IF(AND('Mapa final'!#REF!="Muy Baja",'Mapa final'!#REF!="Moderado"),CONCATENATE("R3C",'Mapa final'!#REF!),"")</f>
        <v>#ERROR!</v>
      </c>
      <c r="AA48" s="197" t="str">
        <f>IF(AND('Mapa final'!#REF!="Muy Baja",'Mapa final'!#REF!="Moderado"),CONCATENATE("R3C",'Mapa final'!#REF!),"")</f>
        <v>#ERROR!</v>
      </c>
      <c r="AB48" s="179" t="str">
        <f>IF(AND('Mapa final'!$Y$26="Muy Baja",'Mapa final'!$AA$26="Mayor"),CONCATENATE("R3C",'Mapa final'!$O$26),"")</f>
        <v/>
      </c>
      <c r="AC48" s="180" t="str">
        <f>IF(AND('Mapa final'!$Y$27="Muy Baja",'Mapa final'!$AA$27="Mayor"),CONCATENATE("R3C",'Mapa final'!$O$27),"")</f>
        <v/>
      </c>
      <c r="AD48" s="180" t="str">
        <f>IF(AND('Mapa final'!$Y$28="Muy Baja",'Mapa final'!$AA$28="Mayor"),CONCATENATE("R3C",'Mapa final'!$O$28),"")</f>
        <v/>
      </c>
      <c r="AE48" s="180" t="str">
        <f>IF(AND('Mapa final'!#REF!="Muy Baja",'Mapa final'!#REF!="Mayor"),CONCATENATE("R3C",'Mapa final'!#REF!),"")</f>
        <v>#ERROR!</v>
      </c>
      <c r="AF48" s="180" t="str">
        <f>IF(AND('Mapa final'!#REF!="Muy Baja",'Mapa final'!#REF!="Mayor"),CONCATENATE("R3C",'Mapa final'!#REF!),"")</f>
        <v>#ERROR!</v>
      </c>
      <c r="AG48" s="181" t="str">
        <f>IF(AND('Mapa final'!#REF!="Muy Baja",'Mapa final'!#REF!="Mayor"),CONCATENATE("R3C",'Mapa final'!#REF!),"")</f>
        <v>#ERROR!</v>
      </c>
      <c r="AH48" s="182" t="str">
        <f>IF(AND('Mapa final'!$Y$26="Muy Baja",'Mapa final'!$AA$26="Catastrófico"),CONCATENATE("R3C",'Mapa final'!$O$26),"")</f>
        <v/>
      </c>
      <c r="AI48" s="183" t="str">
        <f>IF(AND('Mapa final'!$Y$27="Muy Baja",'Mapa final'!$AA$27="Catastrófico"),CONCATENATE("R3C",'Mapa final'!$O$27),"")</f>
        <v/>
      </c>
      <c r="AJ48" s="183" t="str">
        <f>IF(AND('Mapa final'!$Y$28="Muy Baja",'Mapa final'!$AA$28="Catastrófico"),CONCATENATE("R3C",'Mapa final'!$O$28),"")</f>
        <v/>
      </c>
      <c r="AK48" s="183" t="str">
        <f>IF(AND('Mapa final'!#REF!="Muy Baja",'Mapa final'!#REF!="Catastrófico"),CONCATENATE("R3C",'Mapa final'!#REF!),"")</f>
        <v>#ERROR!</v>
      </c>
      <c r="AL48" s="183" t="str">
        <f>IF(AND('Mapa final'!#REF!="Muy Baja",'Mapa final'!#REF!="Catastrófico"),CONCATENATE("R3C",'Mapa final'!#REF!),"")</f>
        <v>#ERROR!</v>
      </c>
      <c r="AM48" s="184" t="str">
        <f>IF(AND('Mapa final'!#REF!="Muy Baja",'Mapa final'!#REF!="Catastrófico"),CONCATENATE("R3C",'Mapa final'!#REF!),"")</f>
        <v>#ERROR!</v>
      </c>
      <c r="AN48" s="129"/>
      <c r="AO48" s="129"/>
      <c r="AP48" s="129"/>
      <c r="AQ48" s="129"/>
      <c r="AR48" s="129"/>
      <c r="AS48" s="129"/>
      <c r="AT48" s="129"/>
    </row>
    <row r="49" ht="15.0" customHeight="1">
      <c r="B49" s="130"/>
      <c r="D49" s="8"/>
      <c r="E49" s="7"/>
      <c r="I49" s="8"/>
      <c r="J49" s="206" t="str">
        <f>IF(AND('Mapa final'!$Y$31="Muy Baja",'Mapa final'!$AA$31="Leve"),CONCATENATE("R4C",'Mapa final'!$O$31),"")</f>
        <v/>
      </c>
      <c r="K49" s="207" t="str">
        <f>IF(AND('Mapa final'!$Y$32="Muy Baja",'Mapa final'!$AA$32="Leve"),CONCATENATE("R4C",'Mapa final'!$O$32),"")</f>
        <v/>
      </c>
      <c r="L49" s="207" t="str">
        <f>IF(AND('Mapa final'!#REF!="Muy Baja",'Mapa final'!#REF!="Leve"),CONCATENATE("R4C",'Mapa final'!#REF!),"")</f>
        <v>#ERROR!</v>
      </c>
      <c r="M49" s="207" t="str">
        <f>IF(AND('Mapa final'!$Y$33="Muy Baja",'Mapa final'!$AA$33="Leve"),CONCATENATE("R4C",'Mapa final'!$O$33),"")</f>
        <v/>
      </c>
      <c r="N49" s="207" t="str">
        <f>IF(AND('Mapa final'!#REF!="Muy Baja",'Mapa final'!#REF!="Leve"),CONCATENATE("R4C",'Mapa final'!#REF!),"")</f>
        <v>#ERROR!</v>
      </c>
      <c r="O49" s="208" t="str">
        <f>IF(AND('Mapa final'!#REF!="Muy Baja",'Mapa final'!#REF!="Leve"),CONCATENATE("R4C",'Mapa final'!#REF!),"")</f>
        <v>#ERROR!</v>
      </c>
      <c r="P49" s="206" t="str">
        <f>IF(AND('Mapa final'!$Y$31="Muy Baja",'Mapa final'!$AA$31="Menor"),CONCATENATE("R4C",'Mapa final'!$O$31),"")</f>
        <v/>
      </c>
      <c r="Q49" s="207" t="str">
        <f>IF(AND('Mapa final'!$Y$32="Muy Baja",'Mapa final'!$AA$32="Menor"),CONCATENATE("R4C",'Mapa final'!$O$32),"")</f>
        <v/>
      </c>
      <c r="R49" s="207" t="str">
        <f>IF(AND('Mapa final'!#REF!="Muy Baja",'Mapa final'!#REF!="Menor"),CONCATENATE("R4C",'Mapa final'!#REF!),"")</f>
        <v>#ERROR!</v>
      </c>
      <c r="S49" s="207" t="str">
        <f>IF(AND('Mapa final'!$Y$33="Muy Baja",'Mapa final'!$AA$33="Menor"),CONCATENATE("R4C",'Mapa final'!$O$33),"")</f>
        <v/>
      </c>
      <c r="T49" s="207" t="str">
        <f>IF(AND('Mapa final'!#REF!="Muy Baja",'Mapa final'!#REF!="Menor"),CONCATENATE("R4C",'Mapa final'!#REF!),"")</f>
        <v>#ERROR!</v>
      </c>
      <c r="U49" s="208" t="str">
        <f>IF(AND('Mapa final'!#REF!="Muy Baja",'Mapa final'!#REF!="Menor"),CONCATENATE("R4C",'Mapa final'!#REF!),"")</f>
        <v>#ERROR!</v>
      </c>
      <c r="V49" s="195" t="str">
        <f>IF(AND('Mapa final'!$Y$31="Muy Baja",'Mapa final'!$AA$31="Moderado"),CONCATENATE("R4C",'Mapa final'!$O$31),"")</f>
        <v/>
      </c>
      <c r="W49" s="196" t="str">
        <f>IF(AND('Mapa final'!$Y$32="Muy Baja",'Mapa final'!$AA$32="Moderado"),CONCATENATE("R4C",'Mapa final'!$O$32),"")</f>
        <v/>
      </c>
      <c r="X49" s="196" t="str">
        <f>IF(AND('Mapa final'!#REF!="Muy Baja",'Mapa final'!#REF!="Moderado"),CONCATENATE("R4C",'Mapa final'!#REF!),"")</f>
        <v>#ERROR!</v>
      </c>
      <c r="Y49" s="196" t="str">
        <f>IF(AND('Mapa final'!$Y$33="Muy Baja",'Mapa final'!$AA$33="Moderado"),CONCATENATE("R4C",'Mapa final'!$O$33),"")</f>
        <v/>
      </c>
      <c r="Z49" s="196" t="str">
        <f>IF(AND('Mapa final'!#REF!="Muy Baja",'Mapa final'!#REF!="Moderado"),CONCATENATE("R4C",'Mapa final'!#REF!),"")</f>
        <v>#ERROR!</v>
      </c>
      <c r="AA49" s="197" t="str">
        <f>IF(AND('Mapa final'!#REF!="Muy Baja",'Mapa final'!#REF!="Moderado"),CONCATENATE("R4C",'Mapa final'!#REF!),"")</f>
        <v>#ERROR!</v>
      </c>
      <c r="AB49" s="179" t="str">
        <f>IF(AND('Mapa final'!$Y$31="Muy Baja",'Mapa final'!$AA$31="Mayor"),CONCATENATE("R4C",'Mapa final'!$O$31),"")</f>
        <v/>
      </c>
      <c r="AC49" s="180" t="str">
        <f>IF(AND('Mapa final'!$Y$32="Muy Baja",'Mapa final'!$AA$32="Mayor"),CONCATENATE("R4C",'Mapa final'!$O$32),"")</f>
        <v/>
      </c>
      <c r="AD49" s="180" t="str">
        <f>IF(AND('Mapa final'!#REF!="Muy Baja",'Mapa final'!#REF!="Mayor"),CONCATENATE("R4C",'Mapa final'!#REF!),"")</f>
        <v>#ERROR!</v>
      </c>
      <c r="AE49" s="180" t="str">
        <f>IF(AND('Mapa final'!$Y$33="Muy Baja",'Mapa final'!$AA$33="Mayor"),CONCATENATE("R4C",'Mapa final'!$O$33),"")</f>
        <v/>
      </c>
      <c r="AF49" s="180" t="str">
        <f>IF(AND('Mapa final'!#REF!="Muy Baja",'Mapa final'!#REF!="Mayor"),CONCATENATE("R4C",'Mapa final'!#REF!),"")</f>
        <v>#ERROR!</v>
      </c>
      <c r="AG49" s="181" t="str">
        <f>IF(AND('Mapa final'!#REF!="Muy Baja",'Mapa final'!#REF!="Mayor"),CONCATENATE("R4C",'Mapa final'!#REF!),"")</f>
        <v>#ERROR!</v>
      </c>
      <c r="AH49" s="182" t="str">
        <f>IF(AND('Mapa final'!$Y$31="Muy Baja",'Mapa final'!$AA$31="Catastrófico"),CONCATENATE("R4C",'Mapa final'!$O$31),"")</f>
        <v/>
      </c>
      <c r="AI49" s="183" t="str">
        <f>IF(AND('Mapa final'!$Y$32="Muy Baja",'Mapa final'!$AA$32="Catastrófico"),CONCATENATE("R4C",'Mapa final'!$O$32),"")</f>
        <v/>
      </c>
      <c r="AJ49" s="183" t="str">
        <f>IF(AND('Mapa final'!#REF!="Muy Baja",'Mapa final'!#REF!="Catastrófico"),CONCATENATE("R4C",'Mapa final'!#REF!),"")</f>
        <v>#ERROR!</v>
      </c>
      <c r="AK49" s="183" t="str">
        <f>IF(AND('Mapa final'!$Y$33="Muy Baja",'Mapa final'!$AA$33="Catastrófico"),CONCATENATE("R4C",'Mapa final'!$O$33),"")</f>
        <v/>
      </c>
      <c r="AL49" s="183" t="str">
        <f>IF(AND('Mapa final'!#REF!="Muy Baja",'Mapa final'!#REF!="Catastrófico"),CONCATENATE("R4C",'Mapa final'!#REF!),"")</f>
        <v>#ERROR!</v>
      </c>
      <c r="AM49" s="184" t="str">
        <f>IF(AND('Mapa final'!#REF!="Muy Baja",'Mapa final'!#REF!="Catastrófico"),CONCATENATE("R4C",'Mapa final'!#REF!),"")</f>
        <v>#ERROR!</v>
      </c>
    </row>
    <row r="50" ht="15.0" customHeight="1">
      <c r="B50" s="130"/>
      <c r="D50" s="8"/>
      <c r="E50" s="7"/>
      <c r="I50" s="8"/>
      <c r="J50" s="206" t="str">
        <f>IF(AND('Mapa final'!$Y$36="Muy Baja",'Mapa final'!$AA$36="Leve"),CONCATENATE("R5C",'Mapa final'!$O$36),"")</f>
        <v/>
      </c>
      <c r="K50" s="207" t="str">
        <f>IF(AND('Mapa final'!$Y$37="Muy Baja",'Mapa final'!$AA$37="Leve"),CONCATENATE("R5C",'Mapa final'!$O$37),"")</f>
        <v/>
      </c>
      <c r="L50" s="207" t="str">
        <f>IF(AND('Mapa final'!$Y$38="Muy Baja",'Mapa final'!$AA$38="Leve"),CONCATENATE("R5C",'Mapa final'!$O$38),"")</f>
        <v/>
      </c>
      <c r="M50" s="207" t="str">
        <f>IF(AND('Mapa final'!#REF!="Muy Baja",'Mapa final'!#REF!="Leve"),CONCATENATE("R5C",'Mapa final'!#REF!),"")</f>
        <v>#ERROR!</v>
      </c>
      <c r="N50" s="207" t="str">
        <f>IF(AND('Mapa final'!#REF!="Muy Baja",'Mapa final'!#REF!="Leve"),CONCATENATE("R5C",'Mapa final'!#REF!),"")</f>
        <v>#ERROR!</v>
      </c>
      <c r="O50" s="208" t="str">
        <f>IF(AND('Mapa final'!#REF!="Muy Baja",'Mapa final'!#REF!="Leve"),CONCATENATE("R5C",'Mapa final'!#REF!),"")</f>
        <v>#ERROR!</v>
      </c>
      <c r="P50" s="206" t="str">
        <f>IF(AND('Mapa final'!$Y$36="Muy Baja",'Mapa final'!$AA$36="Menor"),CONCATENATE("R5C",'Mapa final'!$O$36),"")</f>
        <v/>
      </c>
      <c r="Q50" s="207" t="str">
        <f>IF(AND('Mapa final'!$Y$37="Muy Baja",'Mapa final'!$AA$37="Menor"),CONCATENATE("R5C",'Mapa final'!$O$37),"")</f>
        <v/>
      </c>
      <c r="R50" s="207" t="str">
        <f>IF(AND('Mapa final'!$Y$38="Muy Baja",'Mapa final'!$AA$38="Menor"),CONCATENATE("R5C",'Mapa final'!$O$38),"")</f>
        <v/>
      </c>
      <c r="S50" s="207" t="str">
        <f>IF(AND('Mapa final'!#REF!="Muy Baja",'Mapa final'!#REF!="Menor"),CONCATENATE("R5C",'Mapa final'!#REF!),"")</f>
        <v>#ERROR!</v>
      </c>
      <c r="T50" s="207" t="str">
        <f>IF(AND('Mapa final'!#REF!="Muy Baja",'Mapa final'!#REF!="Menor"),CONCATENATE("R5C",'Mapa final'!#REF!),"")</f>
        <v>#ERROR!</v>
      </c>
      <c r="U50" s="208" t="str">
        <f>IF(AND('Mapa final'!#REF!="Muy Baja",'Mapa final'!#REF!="Menor"),CONCATENATE("R5C",'Mapa final'!#REF!),"")</f>
        <v>#ERROR!</v>
      </c>
      <c r="V50" s="195" t="str">
        <f>IF(AND('Mapa final'!$Y$36="Muy Baja",'Mapa final'!$AA$36="Moderado"),CONCATENATE("R5C",'Mapa final'!$O$36),"")</f>
        <v/>
      </c>
      <c r="W50" s="196" t="str">
        <f>IF(AND('Mapa final'!$Y$37="Muy Baja",'Mapa final'!$AA$37="Moderado"),CONCATENATE("R5C",'Mapa final'!$O$37),"")</f>
        <v/>
      </c>
      <c r="X50" s="196" t="str">
        <f>IF(AND('Mapa final'!$Y$38="Muy Baja",'Mapa final'!$AA$38="Moderado"),CONCATENATE("R5C",'Mapa final'!$O$38),"")</f>
        <v/>
      </c>
      <c r="Y50" s="196" t="str">
        <f>IF(AND('Mapa final'!#REF!="Muy Baja",'Mapa final'!#REF!="Moderado"),CONCATENATE("R5C",'Mapa final'!#REF!),"")</f>
        <v>#ERROR!</v>
      </c>
      <c r="Z50" s="196" t="str">
        <f>IF(AND('Mapa final'!#REF!="Muy Baja",'Mapa final'!#REF!="Moderado"),CONCATENATE("R5C",'Mapa final'!#REF!),"")</f>
        <v>#ERROR!</v>
      </c>
      <c r="AA50" s="197" t="str">
        <f>IF(AND('Mapa final'!#REF!="Muy Baja",'Mapa final'!#REF!="Moderado"),CONCATENATE("R5C",'Mapa final'!#REF!),"")</f>
        <v>#ERROR!</v>
      </c>
      <c r="AB50" s="179" t="str">
        <f>IF(AND('Mapa final'!$Y$36="Muy Baja",'Mapa final'!$AA$36="Mayor"),CONCATENATE("R5C",'Mapa final'!$O$36),"")</f>
        <v/>
      </c>
      <c r="AC50" s="180" t="str">
        <f>IF(AND('Mapa final'!$Y$37="Muy Baja",'Mapa final'!$AA$37="Mayor"),CONCATENATE("R5C",'Mapa final'!$O$37),"")</f>
        <v/>
      </c>
      <c r="AD50" s="180" t="str">
        <f>IF(AND('Mapa final'!$Y$38="Muy Baja",'Mapa final'!$AA$38="Mayor"),CONCATENATE("R5C",'Mapa final'!$O$38),"")</f>
        <v/>
      </c>
      <c r="AE50" s="180" t="str">
        <f>IF(AND('Mapa final'!#REF!="Muy Baja",'Mapa final'!#REF!="Mayor"),CONCATENATE("R5C",'Mapa final'!#REF!),"")</f>
        <v>#ERROR!</v>
      </c>
      <c r="AF50" s="180" t="str">
        <f>IF(AND('Mapa final'!#REF!="Muy Baja",'Mapa final'!#REF!="Mayor"),CONCATENATE("R5C",'Mapa final'!#REF!),"")</f>
        <v>#ERROR!</v>
      </c>
      <c r="AG50" s="181" t="str">
        <f>IF(AND('Mapa final'!#REF!="Muy Baja",'Mapa final'!#REF!="Mayor"),CONCATENATE("R5C",'Mapa final'!#REF!),"")</f>
        <v>#ERROR!</v>
      </c>
      <c r="AH50" s="182" t="str">
        <f>IF(AND('Mapa final'!$Y$36="Muy Baja",'Mapa final'!$AA$36="Catastrófico"),CONCATENATE("R5C",'Mapa final'!$O$36),"")</f>
        <v/>
      </c>
      <c r="AI50" s="183" t="str">
        <f>IF(AND('Mapa final'!$Y$37="Muy Baja",'Mapa final'!$AA$37="Catastrófico"),CONCATENATE("R5C",'Mapa final'!$O$37),"")</f>
        <v/>
      </c>
      <c r="AJ50" s="183" t="str">
        <f>IF(AND('Mapa final'!$Y$38="Muy Baja",'Mapa final'!$AA$38="Catastrófico"),CONCATENATE("R5C",'Mapa final'!$O$38),"")</f>
        <v/>
      </c>
      <c r="AK50" s="183" t="str">
        <f>IF(AND('Mapa final'!#REF!="Muy Baja",'Mapa final'!#REF!="Catastrófico"),CONCATENATE("R5C",'Mapa final'!#REF!),"")</f>
        <v>#ERROR!</v>
      </c>
      <c r="AL50" s="183" t="str">
        <f>IF(AND('Mapa final'!#REF!="Muy Baja",'Mapa final'!#REF!="Catastrófico"),CONCATENATE("R5C",'Mapa final'!#REF!),"")</f>
        <v>#ERROR!</v>
      </c>
      <c r="AM50" s="184" t="str">
        <f>IF(AND('Mapa final'!#REF!="Muy Baja",'Mapa final'!#REF!="Catastrófico"),CONCATENATE("R5C",'Mapa final'!#REF!),"")</f>
        <v>#ERROR!</v>
      </c>
    </row>
    <row r="51" ht="15.0" customHeight="1">
      <c r="B51" s="130"/>
      <c r="D51" s="8"/>
      <c r="E51" s="7"/>
      <c r="I51" s="8"/>
      <c r="J51" s="206" t="str">
        <f>IF(AND('Mapa final'!$Y$41="Muy Baja",'Mapa final'!$AA$41="Leve"),CONCATENATE("R6C",'Mapa final'!$O$41),"")</f>
        <v/>
      </c>
      <c r="K51" s="207" t="str">
        <f>IF(AND('Mapa final'!$Y$42="Muy Baja",'Mapa final'!$AA$42="Leve"),CONCATENATE("R6C",'Mapa final'!$O$42),"")</f>
        <v/>
      </c>
      <c r="L51" s="207" t="str">
        <f>IF(AND('Mapa final'!$Y$43="Muy Baja",'Mapa final'!$AA$43="Leve"),CONCATENATE("R6C",'Mapa final'!$O$43),"")</f>
        <v/>
      </c>
      <c r="M51" s="207" t="str">
        <f>IF(AND('Mapa final'!#REF!="Muy Baja",'Mapa final'!#REF!="Leve"),CONCATENATE("R6C",'Mapa final'!#REF!),"")</f>
        <v>#ERROR!</v>
      </c>
      <c r="N51" s="207" t="str">
        <f>IF(AND('Mapa final'!#REF!="Muy Baja",'Mapa final'!#REF!="Leve"),CONCATENATE("R6C",'Mapa final'!#REF!),"")</f>
        <v>#ERROR!</v>
      </c>
      <c r="O51" s="208" t="str">
        <f>IF(AND('Mapa final'!#REF!="Muy Baja",'Mapa final'!#REF!="Leve"),CONCATENATE("R6C",'Mapa final'!#REF!),"")</f>
        <v>#ERROR!</v>
      </c>
      <c r="P51" s="206" t="str">
        <f>IF(AND('Mapa final'!$Y$41="Muy Baja",'Mapa final'!$AA$41="Menor"),CONCATENATE("R6C",'Mapa final'!$O$41),"")</f>
        <v/>
      </c>
      <c r="Q51" s="207" t="str">
        <f>IF(AND('Mapa final'!$Y$42="Muy Baja",'Mapa final'!$AA$42="Menor"),CONCATENATE("R6C",'Mapa final'!$O$42),"")</f>
        <v/>
      </c>
      <c r="R51" s="207" t="str">
        <f>IF(AND('Mapa final'!$Y$43="Muy Baja",'Mapa final'!$AA$43="Menor"),CONCATENATE("R6C",'Mapa final'!$O$43),"")</f>
        <v/>
      </c>
      <c r="S51" s="207" t="str">
        <f>IF(AND('Mapa final'!#REF!="Muy Baja",'Mapa final'!#REF!="Menor"),CONCATENATE("R6C",'Mapa final'!#REF!),"")</f>
        <v>#ERROR!</v>
      </c>
      <c r="T51" s="207" t="str">
        <f>IF(AND('Mapa final'!#REF!="Muy Baja",'Mapa final'!#REF!="Menor"),CONCATENATE("R6C",'Mapa final'!#REF!),"")</f>
        <v>#ERROR!</v>
      </c>
      <c r="U51" s="208" t="str">
        <f>IF(AND('Mapa final'!#REF!="Muy Baja",'Mapa final'!#REF!="Menor"),CONCATENATE("R6C",'Mapa final'!#REF!),"")</f>
        <v>#ERROR!</v>
      </c>
      <c r="V51" s="195" t="str">
        <f>IF(AND('Mapa final'!$Y$41="Muy Baja",'Mapa final'!$AA$41="Moderado"),CONCATENATE("R6C",'Mapa final'!$O$41),"")</f>
        <v/>
      </c>
      <c r="W51" s="196" t="str">
        <f>IF(AND('Mapa final'!$Y$42="Muy Baja",'Mapa final'!$AA$42="Moderado"),CONCATENATE("R6C",'Mapa final'!$O$42),"")</f>
        <v/>
      </c>
      <c r="X51" s="196" t="str">
        <f>IF(AND('Mapa final'!$Y$43="Muy Baja",'Mapa final'!$AA$43="Moderado"),CONCATENATE("R6C",'Mapa final'!$O$43),"")</f>
        <v/>
      </c>
      <c r="Y51" s="196" t="str">
        <f>IF(AND('Mapa final'!#REF!="Muy Baja",'Mapa final'!#REF!="Moderado"),CONCATENATE("R6C",'Mapa final'!#REF!),"")</f>
        <v>#ERROR!</v>
      </c>
      <c r="Z51" s="196" t="str">
        <f>IF(AND('Mapa final'!#REF!="Muy Baja",'Mapa final'!#REF!="Moderado"),CONCATENATE("R6C",'Mapa final'!#REF!),"")</f>
        <v>#ERROR!</v>
      </c>
      <c r="AA51" s="197" t="str">
        <f>IF(AND('Mapa final'!#REF!="Muy Baja",'Mapa final'!#REF!="Moderado"),CONCATENATE("R6C",'Mapa final'!#REF!),"")</f>
        <v>#ERROR!</v>
      </c>
      <c r="AB51" s="179" t="str">
        <f>IF(AND('Mapa final'!$Y$41="Muy Baja",'Mapa final'!$AA$41="Mayor"),CONCATENATE("R6C",'Mapa final'!$O$41),"")</f>
        <v/>
      </c>
      <c r="AC51" s="180" t="str">
        <f>IF(AND('Mapa final'!$Y$42="Muy Baja",'Mapa final'!$AA$42="Mayor"),CONCATENATE("R6C",'Mapa final'!$O$42),"")</f>
        <v/>
      </c>
      <c r="AD51" s="180" t="str">
        <f>IF(AND('Mapa final'!$Y$43="Muy Baja",'Mapa final'!$AA$43="Mayor"),CONCATENATE("R6C",'Mapa final'!$O$43),"")</f>
        <v/>
      </c>
      <c r="AE51" s="180" t="str">
        <f>IF(AND('Mapa final'!#REF!="Muy Baja",'Mapa final'!#REF!="Mayor"),CONCATENATE("R6C",'Mapa final'!#REF!),"")</f>
        <v>#ERROR!</v>
      </c>
      <c r="AF51" s="180" t="str">
        <f>IF(AND('Mapa final'!#REF!="Muy Baja",'Mapa final'!#REF!="Mayor"),CONCATENATE("R6C",'Mapa final'!#REF!),"")</f>
        <v>#ERROR!</v>
      </c>
      <c r="AG51" s="181" t="str">
        <f>IF(AND('Mapa final'!#REF!="Muy Baja",'Mapa final'!#REF!="Mayor"),CONCATENATE("R6C",'Mapa final'!#REF!),"")</f>
        <v>#ERROR!</v>
      </c>
      <c r="AH51" s="182" t="str">
        <f>IF(AND('Mapa final'!$Y$41="Muy Baja",'Mapa final'!$AA$41="Catastrófico"),CONCATENATE("R6C",'Mapa final'!$O$41),"")</f>
        <v/>
      </c>
      <c r="AI51" s="183" t="str">
        <f>IF(AND('Mapa final'!$Y$42="Muy Baja",'Mapa final'!$AA$42="Catastrófico"),CONCATENATE("R6C",'Mapa final'!$O$42),"")</f>
        <v/>
      </c>
      <c r="AJ51" s="183" t="str">
        <f>IF(AND('Mapa final'!$Y$43="Muy Baja",'Mapa final'!$AA$43="Catastrófico"),CONCATENATE("R6C",'Mapa final'!$O$43),"")</f>
        <v/>
      </c>
      <c r="AK51" s="183" t="str">
        <f>IF(AND('Mapa final'!#REF!="Muy Baja",'Mapa final'!#REF!="Catastrófico"),CONCATENATE("R6C",'Mapa final'!#REF!),"")</f>
        <v>#ERROR!</v>
      </c>
      <c r="AL51" s="183" t="str">
        <f>IF(AND('Mapa final'!#REF!="Muy Baja",'Mapa final'!#REF!="Catastrófico"),CONCATENATE("R6C",'Mapa final'!#REF!),"")</f>
        <v>#ERROR!</v>
      </c>
      <c r="AM51" s="184" t="str">
        <f>IF(AND('Mapa final'!#REF!="Muy Baja",'Mapa final'!#REF!="Catastrófico"),CONCATENATE("R6C",'Mapa final'!#REF!),"")</f>
        <v>#ERROR!</v>
      </c>
    </row>
    <row r="52" ht="15.0" customHeight="1">
      <c r="B52" s="130"/>
      <c r="D52" s="8"/>
      <c r="E52" s="7"/>
      <c r="I52" s="8"/>
      <c r="J52" s="206" t="str">
        <f>IF(AND('Mapa final'!#REF!="Muy Baja",'Mapa final'!#REF!="Leve"),CONCATENATE("R7C",'Mapa final'!#REF!),"")</f>
        <v>#ERROR!</v>
      </c>
      <c r="K52" s="207" t="str">
        <f>IF(AND('Mapa final'!#REF!="Muy Baja",'Mapa final'!#REF!="Leve"),CONCATENATE("R7C",'Mapa final'!#REF!),"")</f>
        <v>#ERROR!</v>
      </c>
      <c r="L52" s="207" t="str">
        <f>IF(AND('Mapa final'!#REF!="Muy Baja",'Mapa final'!#REF!="Leve"),CONCATENATE("R7C",'Mapa final'!#REF!),"")</f>
        <v>#ERROR!</v>
      </c>
      <c r="M52" s="207" t="str">
        <f>IF(AND('Mapa final'!#REF!="Muy Baja",'Mapa final'!#REF!="Leve"),CONCATENATE("R7C",'Mapa final'!#REF!),"")</f>
        <v>#ERROR!</v>
      </c>
      <c r="N52" s="207" t="str">
        <f>IF(AND('Mapa final'!#REF!="Muy Baja",'Mapa final'!#REF!="Leve"),CONCATENATE("R7C",'Mapa final'!#REF!),"")</f>
        <v>#ERROR!</v>
      </c>
      <c r="O52" s="208" t="str">
        <f>IF(AND('Mapa final'!#REF!="Muy Baja",'Mapa final'!#REF!="Leve"),CONCATENATE("R7C",'Mapa final'!#REF!),"")</f>
        <v>#ERROR!</v>
      </c>
      <c r="P52" s="206" t="str">
        <f>IF(AND('Mapa final'!#REF!="Muy Baja",'Mapa final'!#REF!="Menor"),CONCATENATE("R7C",'Mapa final'!#REF!),"")</f>
        <v>#ERROR!</v>
      </c>
      <c r="Q52" s="207" t="str">
        <f>IF(AND('Mapa final'!#REF!="Muy Baja",'Mapa final'!#REF!="Menor"),CONCATENATE("R7C",'Mapa final'!#REF!),"")</f>
        <v>#ERROR!</v>
      </c>
      <c r="R52" s="207" t="str">
        <f>IF(AND('Mapa final'!#REF!="Muy Baja",'Mapa final'!#REF!="Menor"),CONCATENATE("R7C",'Mapa final'!#REF!),"")</f>
        <v>#ERROR!</v>
      </c>
      <c r="S52" s="207" t="str">
        <f>IF(AND('Mapa final'!#REF!="Muy Baja",'Mapa final'!#REF!="Menor"),CONCATENATE("R7C",'Mapa final'!#REF!),"")</f>
        <v>#ERROR!</v>
      </c>
      <c r="T52" s="207" t="str">
        <f>IF(AND('Mapa final'!#REF!="Muy Baja",'Mapa final'!#REF!="Menor"),CONCATENATE("R7C",'Mapa final'!#REF!),"")</f>
        <v>#ERROR!</v>
      </c>
      <c r="U52" s="208" t="str">
        <f>IF(AND('Mapa final'!#REF!="Muy Baja",'Mapa final'!#REF!="Menor"),CONCATENATE("R7C",'Mapa final'!#REF!),"")</f>
        <v>#ERROR!</v>
      </c>
      <c r="V52" s="195" t="str">
        <f>IF(AND('Mapa final'!#REF!="Muy Baja",'Mapa final'!#REF!="Moderado"),CONCATENATE("R7C",'Mapa final'!#REF!),"")</f>
        <v>#ERROR!</v>
      </c>
      <c r="W52" s="196" t="str">
        <f>IF(AND('Mapa final'!#REF!="Muy Baja",'Mapa final'!#REF!="Moderado"),CONCATENATE("R7C",'Mapa final'!#REF!),"")</f>
        <v>#ERROR!</v>
      </c>
      <c r="X52" s="196" t="str">
        <f>IF(AND('Mapa final'!#REF!="Muy Baja",'Mapa final'!#REF!="Moderado"),CONCATENATE("R7C",'Mapa final'!#REF!),"")</f>
        <v>#ERROR!</v>
      </c>
      <c r="Y52" s="196" t="str">
        <f>IF(AND('Mapa final'!#REF!="Muy Baja",'Mapa final'!#REF!="Moderado"),CONCATENATE("R7C",'Mapa final'!#REF!),"")</f>
        <v>#ERROR!</v>
      </c>
      <c r="Z52" s="196" t="str">
        <f>IF(AND('Mapa final'!#REF!="Muy Baja",'Mapa final'!#REF!="Moderado"),CONCATENATE("R7C",'Mapa final'!#REF!),"")</f>
        <v>#ERROR!</v>
      </c>
      <c r="AA52" s="197" t="str">
        <f>IF(AND('Mapa final'!#REF!="Muy Baja",'Mapa final'!#REF!="Moderado"),CONCATENATE("R7C",'Mapa final'!#REF!),"")</f>
        <v>#ERROR!</v>
      </c>
      <c r="AB52" s="179" t="str">
        <f>IF(AND('Mapa final'!#REF!="Muy Baja",'Mapa final'!#REF!="Mayor"),CONCATENATE("R7C",'Mapa final'!#REF!),"")</f>
        <v>#ERROR!</v>
      </c>
      <c r="AC52" s="180" t="str">
        <f>IF(AND('Mapa final'!#REF!="Muy Baja",'Mapa final'!#REF!="Mayor"),CONCATENATE("R7C",'Mapa final'!#REF!),"")</f>
        <v>#ERROR!</v>
      </c>
      <c r="AD52" s="180" t="str">
        <f>IF(AND('Mapa final'!#REF!="Muy Baja",'Mapa final'!#REF!="Mayor"),CONCATENATE("R7C",'Mapa final'!#REF!),"")</f>
        <v>#ERROR!</v>
      </c>
      <c r="AE52" s="180" t="str">
        <f>IF(AND('Mapa final'!#REF!="Muy Baja",'Mapa final'!#REF!="Mayor"),CONCATENATE("R7C",'Mapa final'!#REF!),"")</f>
        <v>#ERROR!</v>
      </c>
      <c r="AF52" s="180" t="str">
        <f>IF(AND('Mapa final'!#REF!="Muy Baja",'Mapa final'!#REF!="Mayor"),CONCATENATE("R7C",'Mapa final'!#REF!),"")</f>
        <v>#ERROR!</v>
      </c>
      <c r="AG52" s="181" t="str">
        <f>IF(AND('Mapa final'!#REF!="Muy Baja",'Mapa final'!#REF!="Mayor"),CONCATENATE("R7C",'Mapa final'!#REF!),"")</f>
        <v>#ERROR!</v>
      </c>
      <c r="AH52" s="182" t="str">
        <f>IF(AND('Mapa final'!#REF!="Muy Baja",'Mapa final'!#REF!="Catastrófico"),CONCATENATE("R7C",'Mapa final'!#REF!),"")</f>
        <v>#ERROR!</v>
      </c>
      <c r="AI52" s="183" t="str">
        <f>IF(AND('Mapa final'!#REF!="Muy Baja",'Mapa final'!#REF!="Catastrófico"),CONCATENATE("R7C",'Mapa final'!#REF!),"")</f>
        <v>#ERROR!</v>
      </c>
      <c r="AJ52" s="183" t="str">
        <f>IF(AND('Mapa final'!#REF!="Muy Baja",'Mapa final'!#REF!="Catastrófico"),CONCATENATE("R7C",'Mapa final'!#REF!),"")</f>
        <v>#ERROR!</v>
      </c>
      <c r="AK52" s="183" t="str">
        <f>IF(AND('Mapa final'!#REF!="Muy Baja",'Mapa final'!#REF!="Catastrófico"),CONCATENATE("R7C",'Mapa final'!#REF!),"")</f>
        <v>#ERROR!</v>
      </c>
      <c r="AL52" s="183" t="str">
        <f>IF(AND('Mapa final'!#REF!="Muy Baja",'Mapa final'!#REF!="Catastrófico"),CONCATENATE("R7C",'Mapa final'!#REF!),"")</f>
        <v>#ERROR!</v>
      </c>
      <c r="AM52" s="184" t="str">
        <f>IF(AND('Mapa final'!#REF!="Muy Baja",'Mapa final'!#REF!="Catastrófico"),CONCATENATE("R7C",'Mapa final'!#REF!),"")</f>
        <v>#ERROR!</v>
      </c>
    </row>
    <row r="53" ht="15.0" customHeight="1">
      <c r="B53" s="130"/>
      <c r="D53" s="8"/>
      <c r="E53" s="7"/>
      <c r="I53" s="8"/>
      <c r="J53" s="206" t="str">
        <f>IF(AND('Mapa final'!#REF!="Muy Baja",'Mapa final'!#REF!="Leve"),CONCATENATE("R8C",'Mapa final'!#REF!),"")</f>
        <v>#ERROR!</v>
      </c>
      <c r="K53" s="207" t="str">
        <f>IF(AND('Mapa final'!#REF!="Muy Baja",'Mapa final'!#REF!="Leve"),CONCATENATE("R8C",'Mapa final'!#REF!),"")</f>
        <v>#ERROR!</v>
      </c>
      <c r="L53" s="207" t="str">
        <f>IF(AND('Mapa final'!#REF!="Muy Baja",'Mapa final'!#REF!="Leve"),CONCATENATE("R8C",'Mapa final'!#REF!),"")</f>
        <v>#ERROR!</v>
      </c>
      <c r="M53" s="207" t="str">
        <f>IF(AND('Mapa final'!#REF!="Muy Baja",'Mapa final'!#REF!="Leve"),CONCATENATE("R8C",'Mapa final'!#REF!),"")</f>
        <v>#ERROR!</v>
      </c>
      <c r="N53" s="207" t="str">
        <f>IF(AND('Mapa final'!#REF!="Muy Baja",'Mapa final'!#REF!="Leve"),CONCATENATE("R8C",'Mapa final'!#REF!),"")</f>
        <v>#ERROR!</v>
      </c>
      <c r="O53" s="208" t="str">
        <f>IF(AND('Mapa final'!#REF!="Muy Baja",'Mapa final'!#REF!="Leve"),CONCATENATE("R8C",'Mapa final'!#REF!),"")</f>
        <v>#ERROR!</v>
      </c>
      <c r="P53" s="206" t="str">
        <f>IF(AND('Mapa final'!#REF!="Muy Baja",'Mapa final'!#REF!="Menor"),CONCATENATE("R8C",'Mapa final'!#REF!),"")</f>
        <v>#ERROR!</v>
      </c>
      <c r="Q53" s="207" t="str">
        <f>IF(AND('Mapa final'!#REF!="Muy Baja",'Mapa final'!#REF!="Menor"),CONCATENATE("R8C",'Mapa final'!#REF!),"")</f>
        <v>#ERROR!</v>
      </c>
      <c r="R53" s="207" t="str">
        <f>IF(AND('Mapa final'!#REF!="Muy Baja",'Mapa final'!#REF!="Menor"),CONCATENATE("R8C",'Mapa final'!#REF!),"")</f>
        <v>#ERROR!</v>
      </c>
      <c r="S53" s="207" t="str">
        <f>IF(AND('Mapa final'!#REF!="Muy Baja",'Mapa final'!#REF!="Menor"),CONCATENATE("R8C",'Mapa final'!#REF!),"")</f>
        <v>#ERROR!</v>
      </c>
      <c r="T53" s="207" t="str">
        <f>IF(AND('Mapa final'!#REF!="Muy Baja",'Mapa final'!#REF!="Menor"),CONCATENATE("R8C",'Mapa final'!#REF!),"")</f>
        <v>#ERROR!</v>
      </c>
      <c r="U53" s="208" t="str">
        <f>IF(AND('Mapa final'!#REF!="Muy Baja",'Mapa final'!#REF!="Menor"),CONCATENATE("R8C",'Mapa final'!#REF!),"")</f>
        <v>#ERROR!</v>
      </c>
      <c r="V53" s="195" t="str">
        <f>IF(AND('Mapa final'!#REF!="Muy Baja",'Mapa final'!#REF!="Moderado"),CONCATENATE("R8C",'Mapa final'!#REF!),"")</f>
        <v>#ERROR!</v>
      </c>
      <c r="W53" s="196" t="str">
        <f>IF(AND('Mapa final'!#REF!="Muy Baja",'Mapa final'!#REF!="Moderado"),CONCATENATE("R8C",'Mapa final'!#REF!),"")</f>
        <v>#ERROR!</v>
      </c>
      <c r="X53" s="196" t="str">
        <f>IF(AND('Mapa final'!#REF!="Muy Baja",'Mapa final'!#REF!="Moderado"),CONCATENATE("R8C",'Mapa final'!#REF!),"")</f>
        <v>#ERROR!</v>
      </c>
      <c r="Y53" s="196" t="str">
        <f>IF(AND('Mapa final'!#REF!="Muy Baja",'Mapa final'!#REF!="Moderado"),CONCATENATE("R8C",'Mapa final'!#REF!),"")</f>
        <v>#ERROR!</v>
      </c>
      <c r="Z53" s="196" t="str">
        <f>IF(AND('Mapa final'!#REF!="Muy Baja",'Mapa final'!#REF!="Moderado"),CONCATENATE("R8C",'Mapa final'!#REF!),"")</f>
        <v>#ERROR!</v>
      </c>
      <c r="AA53" s="197" t="str">
        <f>IF(AND('Mapa final'!#REF!="Muy Baja",'Mapa final'!#REF!="Moderado"),CONCATENATE("R8C",'Mapa final'!#REF!),"")</f>
        <v>#ERROR!</v>
      </c>
      <c r="AB53" s="179" t="str">
        <f>IF(AND('Mapa final'!#REF!="Muy Baja",'Mapa final'!#REF!="Mayor"),CONCATENATE("R8C",'Mapa final'!#REF!),"")</f>
        <v>#ERROR!</v>
      </c>
      <c r="AC53" s="180" t="str">
        <f>IF(AND('Mapa final'!#REF!="Muy Baja",'Mapa final'!#REF!="Mayor"),CONCATENATE("R8C",'Mapa final'!#REF!),"")</f>
        <v>#ERROR!</v>
      </c>
      <c r="AD53" s="180" t="str">
        <f>IF(AND('Mapa final'!#REF!="Muy Baja",'Mapa final'!#REF!="Mayor"),CONCATENATE("R8C",'Mapa final'!#REF!),"")</f>
        <v>#ERROR!</v>
      </c>
      <c r="AE53" s="180" t="str">
        <f>IF(AND('Mapa final'!#REF!="Muy Baja",'Mapa final'!#REF!="Mayor"),CONCATENATE("R8C",'Mapa final'!#REF!),"")</f>
        <v>#ERROR!</v>
      </c>
      <c r="AF53" s="180" t="str">
        <f>IF(AND('Mapa final'!#REF!="Muy Baja",'Mapa final'!#REF!="Mayor"),CONCATENATE("R8C",'Mapa final'!#REF!),"")</f>
        <v>#ERROR!</v>
      </c>
      <c r="AG53" s="181" t="str">
        <f>IF(AND('Mapa final'!#REF!="Muy Baja",'Mapa final'!#REF!="Mayor"),CONCATENATE("R8C",'Mapa final'!#REF!),"")</f>
        <v>#ERROR!</v>
      </c>
      <c r="AH53" s="182" t="str">
        <f>IF(AND('Mapa final'!#REF!="Muy Baja",'Mapa final'!#REF!="Catastrófico"),CONCATENATE("R8C",'Mapa final'!#REF!),"")</f>
        <v>#ERROR!</v>
      </c>
      <c r="AI53" s="183" t="str">
        <f>IF(AND('Mapa final'!#REF!="Muy Baja",'Mapa final'!#REF!="Catastrófico"),CONCATENATE("R8C",'Mapa final'!#REF!),"")</f>
        <v>#ERROR!</v>
      </c>
      <c r="AJ53" s="183" t="str">
        <f>IF(AND('Mapa final'!#REF!="Muy Baja",'Mapa final'!#REF!="Catastrófico"),CONCATENATE("R8C",'Mapa final'!#REF!),"")</f>
        <v>#ERROR!</v>
      </c>
      <c r="AK53" s="183" t="str">
        <f>IF(AND('Mapa final'!#REF!="Muy Baja",'Mapa final'!#REF!="Catastrófico"),CONCATENATE("R8C",'Mapa final'!#REF!),"")</f>
        <v>#ERROR!</v>
      </c>
      <c r="AL53" s="183" t="str">
        <f>IF(AND('Mapa final'!#REF!="Muy Baja",'Mapa final'!#REF!="Catastrófico"),CONCATENATE("R8C",'Mapa final'!#REF!),"")</f>
        <v>#ERROR!</v>
      </c>
      <c r="AM53" s="184" t="str">
        <f>IF(AND('Mapa final'!#REF!="Muy Baja",'Mapa final'!#REF!="Catastrófico"),CONCATENATE("R8C",'Mapa final'!#REF!),"")</f>
        <v>#ERROR!</v>
      </c>
    </row>
    <row r="54" ht="15.0" customHeight="1">
      <c r="B54" s="130"/>
      <c r="D54" s="8"/>
      <c r="E54" s="7"/>
      <c r="I54" s="8"/>
      <c r="J54" s="206" t="str">
        <f>IF(AND('Mapa final'!#REF!="Muy Baja",'Mapa final'!#REF!="Leve"),CONCATENATE("R9C",'Mapa final'!#REF!),"")</f>
        <v>#ERROR!</v>
      </c>
      <c r="K54" s="207" t="str">
        <f>IF(AND('Mapa final'!#REF!="Muy Baja",'Mapa final'!#REF!="Leve"),CONCATENATE("R9C",'Mapa final'!#REF!),"")</f>
        <v>#ERROR!</v>
      </c>
      <c r="L54" s="207" t="str">
        <f>IF(AND('Mapa final'!#REF!="Muy Baja",'Mapa final'!#REF!="Leve"),CONCATENATE("R9C",'Mapa final'!#REF!),"")</f>
        <v>#ERROR!</v>
      </c>
      <c r="M54" s="207" t="str">
        <f>IF(AND('Mapa final'!#REF!="Muy Baja",'Mapa final'!#REF!="Leve"),CONCATENATE("R9C",'Mapa final'!#REF!),"")</f>
        <v>#ERROR!</v>
      </c>
      <c r="N54" s="207" t="str">
        <f>IF(AND('Mapa final'!#REF!="Muy Baja",'Mapa final'!#REF!="Leve"),CONCATENATE("R9C",'Mapa final'!#REF!),"")</f>
        <v>#ERROR!</v>
      </c>
      <c r="O54" s="208" t="str">
        <f>IF(AND('Mapa final'!#REF!="Muy Baja",'Mapa final'!#REF!="Leve"),CONCATENATE("R9C",'Mapa final'!#REF!),"")</f>
        <v>#ERROR!</v>
      </c>
      <c r="P54" s="206" t="str">
        <f>IF(AND('Mapa final'!#REF!="Muy Baja",'Mapa final'!#REF!="Menor"),CONCATENATE("R9C",'Mapa final'!#REF!),"")</f>
        <v>#ERROR!</v>
      </c>
      <c r="Q54" s="207" t="str">
        <f>IF(AND('Mapa final'!#REF!="Muy Baja",'Mapa final'!#REF!="Menor"),CONCATENATE("R9C",'Mapa final'!#REF!),"")</f>
        <v>#ERROR!</v>
      </c>
      <c r="R54" s="207" t="str">
        <f>IF(AND('Mapa final'!#REF!="Muy Baja",'Mapa final'!#REF!="Menor"),CONCATENATE("R9C",'Mapa final'!#REF!),"")</f>
        <v>#ERROR!</v>
      </c>
      <c r="S54" s="207" t="str">
        <f>IF(AND('Mapa final'!#REF!="Muy Baja",'Mapa final'!#REF!="Menor"),CONCATENATE("R9C",'Mapa final'!#REF!),"")</f>
        <v>#ERROR!</v>
      </c>
      <c r="T54" s="207" t="str">
        <f>IF(AND('Mapa final'!#REF!="Muy Baja",'Mapa final'!#REF!="Menor"),CONCATENATE("R9C",'Mapa final'!#REF!),"")</f>
        <v>#ERROR!</v>
      </c>
      <c r="U54" s="208" t="str">
        <f>IF(AND('Mapa final'!#REF!="Muy Baja",'Mapa final'!#REF!="Menor"),CONCATENATE("R9C",'Mapa final'!#REF!),"")</f>
        <v>#ERROR!</v>
      </c>
      <c r="V54" s="195" t="str">
        <f>IF(AND('Mapa final'!#REF!="Muy Baja",'Mapa final'!#REF!="Moderado"),CONCATENATE("R9C",'Mapa final'!#REF!),"")</f>
        <v>#ERROR!</v>
      </c>
      <c r="W54" s="196" t="str">
        <f>IF(AND('Mapa final'!#REF!="Muy Baja",'Mapa final'!#REF!="Moderado"),CONCATENATE("R9C",'Mapa final'!#REF!),"")</f>
        <v>#ERROR!</v>
      </c>
      <c r="X54" s="196" t="str">
        <f>IF(AND('Mapa final'!#REF!="Muy Baja",'Mapa final'!#REF!="Moderado"),CONCATENATE("R9C",'Mapa final'!#REF!),"")</f>
        <v>#ERROR!</v>
      </c>
      <c r="Y54" s="196" t="str">
        <f>IF(AND('Mapa final'!#REF!="Muy Baja",'Mapa final'!#REF!="Moderado"),CONCATENATE("R9C",'Mapa final'!#REF!),"")</f>
        <v>#ERROR!</v>
      </c>
      <c r="Z54" s="196" t="str">
        <f>IF(AND('Mapa final'!#REF!="Muy Baja",'Mapa final'!#REF!="Moderado"),CONCATENATE("R9C",'Mapa final'!#REF!),"")</f>
        <v>#ERROR!</v>
      </c>
      <c r="AA54" s="197" t="str">
        <f>IF(AND('Mapa final'!#REF!="Muy Baja",'Mapa final'!#REF!="Moderado"),CONCATENATE("R9C",'Mapa final'!#REF!),"")</f>
        <v>#ERROR!</v>
      </c>
      <c r="AB54" s="179" t="str">
        <f>IF(AND('Mapa final'!#REF!="Muy Baja",'Mapa final'!#REF!="Mayor"),CONCATENATE("R9C",'Mapa final'!#REF!),"")</f>
        <v>#ERROR!</v>
      </c>
      <c r="AC54" s="180" t="str">
        <f>IF(AND('Mapa final'!#REF!="Muy Baja",'Mapa final'!#REF!="Mayor"),CONCATENATE("R9C",'Mapa final'!#REF!),"")</f>
        <v>#ERROR!</v>
      </c>
      <c r="AD54" s="180" t="str">
        <f>IF(AND('Mapa final'!#REF!="Muy Baja",'Mapa final'!#REF!="Mayor"),CONCATENATE("R9C",'Mapa final'!#REF!),"")</f>
        <v>#ERROR!</v>
      </c>
      <c r="AE54" s="180" t="str">
        <f>IF(AND('Mapa final'!#REF!="Muy Baja",'Mapa final'!#REF!="Mayor"),CONCATENATE("R9C",'Mapa final'!#REF!),"")</f>
        <v>#ERROR!</v>
      </c>
      <c r="AF54" s="180" t="str">
        <f>IF(AND('Mapa final'!#REF!="Muy Baja",'Mapa final'!#REF!="Mayor"),CONCATENATE("R9C",'Mapa final'!#REF!),"")</f>
        <v>#ERROR!</v>
      </c>
      <c r="AG54" s="181" t="str">
        <f>IF(AND('Mapa final'!#REF!="Muy Baja",'Mapa final'!#REF!="Mayor"),CONCATENATE("R9C",'Mapa final'!#REF!),"")</f>
        <v>#ERROR!</v>
      </c>
      <c r="AH54" s="182" t="str">
        <f>IF(AND('Mapa final'!#REF!="Muy Baja",'Mapa final'!#REF!="Catastrófico"),CONCATENATE("R9C",'Mapa final'!#REF!),"")</f>
        <v>#ERROR!</v>
      </c>
      <c r="AI54" s="183" t="str">
        <f>IF(AND('Mapa final'!#REF!="Muy Baja",'Mapa final'!#REF!="Catastrófico"),CONCATENATE("R9C",'Mapa final'!#REF!),"")</f>
        <v>#ERROR!</v>
      </c>
      <c r="AJ54" s="183" t="str">
        <f>IF(AND('Mapa final'!#REF!="Muy Baja",'Mapa final'!#REF!="Catastrófico"),CONCATENATE("R9C",'Mapa final'!#REF!),"")</f>
        <v>#ERROR!</v>
      </c>
      <c r="AK54" s="183" t="str">
        <f>IF(AND('Mapa final'!#REF!="Muy Baja",'Mapa final'!#REF!="Catastrófico"),CONCATENATE("R9C",'Mapa final'!#REF!),"")</f>
        <v>#ERROR!</v>
      </c>
      <c r="AL54" s="183" t="str">
        <f>IF(AND('Mapa final'!#REF!="Muy Baja",'Mapa final'!#REF!="Catastrófico"),CONCATENATE("R9C",'Mapa final'!#REF!),"")</f>
        <v>#ERROR!</v>
      </c>
      <c r="AM54" s="184" t="str">
        <f>IF(AND('Mapa final'!#REF!="Muy Baja",'Mapa final'!#REF!="Catastrófico"),CONCATENATE("R9C",'Mapa final'!#REF!),"")</f>
        <v>#ERROR!</v>
      </c>
    </row>
    <row r="55" ht="15.75" customHeight="1">
      <c r="B55" s="132"/>
      <c r="C55" s="133"/>
      <c r="D55" s="147"/>
      <c r="E55" s="15"/>
      <c r="F55" s="11"/>
      <c r="G55" s="11"/>
      <c r="H55" s="11"/>
      <c r="I55" s="12"/>
      <c r="J55" s="209" t="str">
        <f>IF(AND('Mapa final'!#REF!="Muy Baja",'Mapa final'!#REF!="Leve"),CONCATENATE("R10C",'Mapa final'!#REF!),"")</f>
        <v>#ERROR!</v>
      </c>
      <c r="K55" s="210" t="str">
        <f>IF(AND('Mapa final'!#REF!="Muy Baja",'Mapa final'!#REF!="Leve"),CONCATENATE("R10C",'Mapa final'!#REF!),"")</f>
        <v>#ERROR!</v>
      </c>
      <c r="L55" s="210" t="str">
        <f>IF(AND('Mapa final'!#REF!="Muy Baja",'Mapa final'!#REF!="Leve"),CONCATENATE("R10C",'Mapa final'!#REF!),"")</f>
        <v>#ERROR!</v>
      </c>
      <c r="M55" s="210" t="str">
        <f>IF(AND('Mapa final'!#REF!="Muy Baja",'Mapa final'!#REF!="Leve"),CONCATENATE("R10C",'Mapa final'!#REF!),"")</f>
        <v>#ERROR!</v>
      </c>
      <c r="N55" s="210" t="str">
        <f>IF(AND('Mapa final'!#REF!="Muy Baja",'Mapa final'!#REF!="Leve"),CONCATENATE("R10C",'Mapa final'!#REF!),"")</f>
        <v>#ERROR!</v>
      </c>
      <c r="O55" s="211" t="str">
        <f>IF(AND('Mapa final'!#REF!="Muy Baja",'Mapa final'!#REF!="Leve"),CONCATENATE("R10C",'Mapa final'!#REF!),"")</f>
        <v>#ERROR!</v>
      </c>
      <c r="P55" s="209" t="str">
        <f>IF(AND('Mapa final'!#REF!="Muy Baja",'Mapa final'!#REF!="Menor"),CONCATENATE("R10C",'Mapa final'!#REF!),"")</f>
        <v>#ERROR!</v>
      </c>
      <c r="Q55" s="210" t="str">
        <f>IF(AND('Mapa final'!#REF!="Muy Baja",'Mapa final'!#REF!="Menor"),CONCATENATE("R10C",'Mapa final'!#REF!),"")</f>
        <v>#ERROR!</v>
      </c>
      <c r="R55" s="210" t="str">
        <f>IF(AND('Mapa final'!#REF!="Muy Baja",'Mapa final'!#REF!="Menor"),CONCATENATE("R10C",'Mapa final'!#REF!),"")</f>
        <v>#ERROR!</v>
      </c>
      <c r="S55" s="210" t="str">
        <f>IF(AND('Mapa final'!#REF!="Muy Baja",'Mapa final'!#REF!="Menor"),CONCATENATE("R10C",'Mapa final'!#REF!),"")</f>
        <v>#ERROR!</v>
      </c>
      <c r="T55" s="210" t="str">
        <f>IF(AND('Mapa final'!#REF!="Muy Baja",'Mapa final'!#REF!="Menor"),CONCATENATE("R10C",'Mapa final'!#REF!),"")</f>
        <v>#ERROR!</v>
      </c>
      <c r="U55" s="211" t="str">
        <f>IF(AND('Mapa final'!#REF!="Muy Baja",'Mapa final'!#REF!="Menor"),CONCATENATE("R10C",'Mapa final'!#REF!),"")</f>
        <v>#ERROR!</v>
      </c>
      <c r="V55" s="198" t="str">
        <f>IF(AND('Mapa final'!#REF!="Muy Baja",'Mapa final'!#REF!="Moderado"),CONCATENATE("R10C",'Mapa final'!#REF!),"")</f>
        <v>#ERROR!</v>
      </c>
      <c r="W55" s="199" t="str">
        <f>IF(AND('Mapa final'!#REF!="Muy Baja",'Mapa final'!#REF!="Moderado"),CONCATENATE("R10C",'Mapa final'!#REF!),"")</f>
        <v>#ERROR!</v>
      </c>
      <c r="X55" s="199" t="str">
        <f>IF(AND('Mapa final'!#REF!="Muy Baja",'Mapa final'!#REF!="Moderado"),CONCATENATE("R10C",'Mapa final'!#REF!),"")</f>
        <v>#ERROR!</v>
      </c>
      <c r="Y55" s="199" t="str">
        <f>IF(AND('Mapa final'!#REF!="Muy Baja",'Mapa final'!#REF!="Moderado"),CONCATENATE("R10C",'Mapa final'!#REF!),"")</f>
        <v>#ERROR!</v>
      </c>
      <c r="Z55" s="199" t="str">
        <f>IF(AND('Mapa final'!#REF!="Muy Baja",'Mapa final'!#REF!="Moderado"),CONCATENATE("R10C",'Mapa final'!#REF!),"")</f>
        <v>#ERROR!</v>
      </c>
      <c r="AA55" s="200" t="str">
        <f>IF(AND('Mapa final'!#REF!="Muy Baja",'Mapa final'!#REF!="Moderado"),CONCATENATE("R10C",'Mapa final'!#REF!),"")</f>
        <v>#ERROR!</v>
      </c>
      <c r="AB55" s="185" t="str">
        <f>IF(AND('Mapa final'!#REF!="Muy Baja",'Mapa final'!#REF!="Mayor"),CONCATENATE("R10C",'Mapa final'!#REF!),"")</f>
        <v>#ERROR!</v>
      </c>
      <c r="AC55" s="186" t="str">
        <f>IF(AND('Mapa final'!#REF!="Muy Baja",'Mapa final'!#REF!="Mayor"),CONCATENATE("R10C",'Mapa final'!#REF!),"")</f>
        <v>#ERROR!</v>
      </c>
      <c r="AD55" s="186" t="str">
        <f>IF(AND('Mapa final'!#REF!="Muy Baja",'Mapa final'!#REF!="Mayor"),CONCATENATE("R10C",'Mapa final'!#REF!),"")</f>
        <v>#ERROR!</v>
      </c>
      <c r="AE55" s="186" t="str">
        <f>IF(AND('Mapa final'!#REF!="Muy Baja",'Mapa final'!#REF!="Mayor"),CONCATENATE("R10C",'Mapa final'!#REF!),"")</f>
        <v>#ERROR!</v>
      </c>
      <c r="AF55" s="186" t="str">
        <f>IF(AND('Mapa final'!#REF!="Muy Baja",'Mapa final'!#REF!="Mayor"),CONCATENATE("R10C",'Mapa final'!#REF!),"")</f>
        <v>#ERROR!</v>
      </c>
      <c r="AG55" s="187" t="str">
        <f>IF(AND('Mapa final'!#REF!="Muy Baja",'Mapa final'!#REF!="Mayor"),CONCATENATE("R10C",'Mapa final'!#REF!),"")</f>
        <v>#ERROR!</v>
      </c>
      <c r="AH55" s="188" t="str">
        <f>IF(AND('Mapa final'!#REF!="Muy Baja",'Mapa final'!#REF!="Catastrófico"),CONCATENATE("R10C",'Mapa final'!#REF!),"")</f>
        <v>#ERROR!</v>
      </c>
      <c r="AI55" s="189" t="str">
        <f>IF(AND('Mapa final'!#REF!="Muy Baja",'Mapa final'!#REF!="Catastrófico"),CONCATENATE("R10C",'Mapa final'!#REF!),"")</f>
        <v>#ERROR!</v>
      </c>
      <c r="AJ55" s="189" t="str">
        <f>IF(AND('Mapa final'!#REF!="Muy Baja",'Mapa final'!#REF!="Catastrófico"),CONCATENATE("R10C",'Mapa final'!#REF!),"")</f>
        <v>#ERROR!</v>
      </c>
      <c r="AK55" s="189" t="str">
        <f>IF(AND('Mapa final'!#REF!="Muy Baja",'Mapa final'!#REF!="Catastrófico"),CONCATENATE("R10C",'Mapa final'!#REF!),"")</f>
        <v>#ERROR!</v>
      </c>
      <c r="AL55" s="189" t="str">
        <f>IF(AND('Mapa final'!#REF!="Muy Baja",'Mapa final'!#REF!="Catastrófico"),CONCATENATE("R10C",'Mapa final'!#REF!),"")</f>
        <v>#ERROR!</v>
      </c>
      <c r="AM55" s="190" t="str">
        <f>IF(AND('Mapa final'!#REF!="Muy Baja",'Mapa final'!#REF!="Catastrófico"),CONCATENATE("R10C",'Mapa final'!#REF!),"")</f>
        <v>#ERROR!</v>
      </c>
    </row>
    <row r="56" ht="15.75" customHeight="1">
      <c r="B56" s="129"/>
      <c r="C56" s="129"/>
      <c r="D56" s="129"/>
      <c r="E56" s="129"/>
      <c r="F56" s="129"/>
      <c r="G56" s="129"/>
      <c r="H56" s="129"/>
      <c r="I56" s="129"/>
      <c r="J56" s="171" t="s">
        <v>141</v>
      </c>
      <c r="K56" s="2"/>
      <c r="L56" s="2"/>
      <c r="M56" s="2"/>
      <c r="N56" s="2"/>
      <c r="O56" s="3"/>
      <c r="P56" s="171" t="s">
        <v>142</v>
      </c>
      <c r="Q56" s="2"/>
      <c r="R56" s="2"/>
      <c r="S56" s="2"/>
      <c r="T56" s="2"/>
      <c r="U56" s="3"/>
      <c r="V56" s="171" t="s">
        <v>143</v>
      </c>
      <c r="W56" s="2"/>
      <c r="X56" s="2"/>
      <c r="Y56" s="2"/>
      <c r="Z56" s="2"/>
      <c r="AA56" s="3"/>
      <c r="AB56" s="171" t="s">
        <v>144</v>
      </c>
      <c r="AC56" s="2"/>
      <c r="AD56" s="2"/>
      <c r="AE56" s="2"/>
      <c r="AF56" s="2"/>
      <c r="AG56" s="3"/>
      <c r="AH56" s="171" t="s">
        <v>145</v>
      </c>
      <c r="AI56" s="2"/>
      <c r="AJ56" s="2"/>
      <c r="AK56" s="2"/>
      <c r="AL56" s="2"/>
      <c r="AM56" s="3"/>
    </row>
    <row r="57" ht="15.75" customHeight="1">
      <c r="B57" s="129"/>
      <c r="C57" s="129"/>
      <c r="D57" s="129"/>
      <c r="E57" s="129"/>
      <c r="F57" s="129"/>
      <c r="G57" s="129"/>
      <c r="H57" s="129"/>
      <c r="I57" s="129"/>
      <c r="J57" s="7"/>
      <c r="O57" s="8"/>
      <c r="P57" s="7"/>
      <c r="U57" s="8"/>
      <c r="V57" s="7"/>
      <c r="AA57" s="8"/>
      <c r="AB57" s="7"/>
      <c r="AG57" s="8"/>
      <c r="AH57" s="7"/>
      <c r="AM57" s="8"/>
    </row>
    <row r="58" ht="15.75" customHeight="1">
      <c r="B58" s="129"/>
      <c r="C58" s="129"/>
      <c r="D58" s="129"/>
      <c r="E58" s="129"/>
      <c r="F58" s="129"/>
      <c r="G58" s="129"/>
      <c r="H58" s="129"/>
      <c r="I58" s="129"/>
      <c r="J58" s="7"/>
      <c r="O58" s="8"/>
      <c r="P58" s="7"/>
      <c r="U58" s="8"/>
      <c r="V58" s="7"/>
      <c r="AA58" s="8"/>
      <c r="AB58" s="7"/>
      <c r="AG58" s="8"/>
      <c r="AH58" s="7"/>
      <c r="AM58" s="8"/>
    </row>
    <row r="59" ht="15.75" customHeight="1">
      <c r="B59" s="129"/>
      <c r="C59" s="129"/>
      <c r="D59" s="129"/>
      <c r="E59" s="129"/>
      <c r="F59" s="129"/>
      <c r="G59" s="129"/>
      <c r="H59" s="129"/>
      <c r="I59" s="129"/>
      <c r="J59" s="7"/>
      <c r="O59" s="8"/>
      <c r="P59" s="7"/>
      <c r="U59" s="8"/>
      <c r="V59" s="7"/>
      <c r="AA59" s="8"/>
      <c r="AB59" s="7"/>
      <c r="AG59" s="8"/>
      <c r="AH59" s="7"/>
      <c r="AM59" s="8"/>
    </row>
    <row r="60" ht="15.75" customHeight="1">
      <c r="B60" s="129"/>
      <c r="C60" s="129"/>
      <c r="D60" s="129"/>
      <c r="E60" s="129"/>
      <c r="F60" s="129"/>
      <c r="G60" s="129"/>
      <c r="H60" s="129"/>
      <c r="I60" s="129"/>
      <c r="J60" s="7"/>
      <c r="O60" s="8"/>
      <c r="P60" s="7"/>
      <c r="U60" s="8"/>
      <c r="V60" s="7"/>
      <c r="AA60" s="8"/>
      <c r="AB60" s="7"/>
      <c r="AG60" s="8"/>
      <c r="AH60" s="7"/>
      <c r="AM60" s="8"/>
    </row>
    <row r="61" ht="15.75" customHeight="1">
      <c r="B61" s="129"/>
      <c r="C61" s="129"/>
      <c r="D61" s="129"/>
      <c r="E61" s="129"/>
      <c r="F61" s="129"/>
      <c r="G61" s="129"/>
      <c r="H61" s="129"/>
      <c r="I61" s="129"/>
      <c r="J61" s="15"/>
      <c r="K61" s="11"/>
      <c r="L61" s="11"/>
      <c r="M61" s="11"/>
      <c r="N61" s="11"/>
      <c r="O61" s="12"/>
      <c r="P61" s="15"/>
      <c r="Q61" s="11"/>
      <c r="R61" s="11"/>
      <c r="S61" s="11"/>
      <c r="T61" s="11"/>
      <c r="U61" s="12"/>
      <c r="V61" s="15"/>
      <c r="W61" s="11"/>
      <c r="X61" s="11"/>
      <c r="Y61" s="11"/>
      <c r="Z61" s="11"/>
      <c r="AA61" s="12"/>
      <c r="AB61" s="15"/>
      <c r="AC61" s="11"/>
      <c r="AD61" s="11"/>
      <c r="AE61" s="11"/>
      <c r="AF61" s="11"/>
      <c r="AG61" s="12"/>
      <c r="AH61" s="15"/>
      <c r="AI61" s="11"/>
      <c r="AJ61" s="11"/>
      <c r="AK61" s="11"/>
      <c r="AL61" s="11"/>
      <c r="AM61" s="12"/>
    </row>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2.63" defaultRowHeight="15.0"/>
  <cols>
    <col customWidth="1" min="1" max="1" width="9.38"/>
    <col customWidth="1" min="2" max="2" width="21.13"/>
    <col customWidth="1" min="3" max="3" width="61.38"/>
    <col customWidth="1" min="4" max="4" width="26.13"/>
    <col customWidth="1" min="5" max="6" width="9.38"/>
  </cols>
  <sheetData>
    <row r="1">
      <c r="B1" s="213" t="s">
        <v>147</v>
      </c>
    </row>
    <row r="2">
      <c r="B2" s="129"/>
      <c r="C2" s="129"/>
      <c r="D2" s="129"/>
    </row>
    <row r="3">
      <c r="B3" s="214"/>
      <c r="C3" s="215" t="s">
        <v>148</v>
      </c>
      <c r="D3" s="215" t="s">
        <v>131</v>
      </c>
    </row>
    <row r="4">
      <c r="B4" s="216" t="s">
        <v>149</v>
      </c>
      <c r="C4" s="217" t="s">
        <v>150</v>
      </c>
      <c r="D4" s="218">
        <v>0.2</v>
      </c>
    </row>
    <row r="5">
      <c r="B5" s="219" t="s">
        <v>151</v>
      </c>
      <c r="C5" s="220" t="s">
        <v>152</v>
      </c>
      <c r="D5" s="221">
        <v>0.4</v>
      </c>
    </row>
    <row r="6">
      <c r="B6" s="222" t="s">
        <v>153</v>
      </c>
      <c r="C6" s="220" t="s">
        <v>154</v>
      </c>
      <c r="D6" s="221">
        <v>0.6</v>
      </c>
    </row>
    <row r="7">
      <c r="B7" s="223" t="s">
        <v>155</v>
      </c>
      <c r="C7" s="220" t="s">
        <v>156</v>
      </c>
      <c r="D7" s="221">
        <v>0.8</v>
      </c>
    </row>
    <row r="8">
      <c r="B8" s="224" t="s">
        <v>157</v>
      </c>
      <c r="C8" s="220" t="s">
        <v>158</v>
      </c>
      <c r="D8" s="221">
        <v>1.0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workbookViewId="0"/>
  </sheetViews>
  <sheetFormatPr customHeight="1" defaultColWidth="12.63" defaultRowHeight="15.0"/>
  <cols>
    <col customWidth="1" min="1" max="1" width="9.38"/>
    <col customWidth="1" min="2" max="2" width="35.38"/>
    <col customWidth="1" min="3" max="3" width="65.5"/>
    <col customWidth="1" min="4" max="4" width="118.13"/>
    <col customWidth="1" min="5" max="5" width="126.63"/>
    <col customWidth="1" min="6" max="8" width="9.38"/>
  </cols>
  <sheetData>
    <row r="1">
      <c r="A1" s="129"/>
      <c r="B1" s="225" t="s">
        <v>159</v>
      </c>
    </row>
    <row r="2">
      <c r="A2" s="129"/>
      <c r="B2" s="129"/>
      <c r="C2" s="129"/>
      <c r="D2" s="129"/>
    </row>
    <row r="3">
      <c r="A3" s="129"/>
      <c r="B3" s="226"/>
      <c r="C3" s="227" t="s">
        <v>160</v>
      </c>
      <c r="D3" s="227" t="s">
        <v>161</v>
      </c>
    </row>
    <row r="4">
      <c r="A4" s="228" t="s">
        <v>162</v>
      </c>
      <c r="B4" s="229" t="s">
        <v>163</v>
      </c>
      <c r="C4" s="230" t="s">
        <v>164</v>
      </c>
      <c r="D4" s="231" t="s">
        <v>165</v>
      </c>
    </row>
    <row r="5">
      <c r="A5" s="228" t="s">
        <v>166</v>
      </c>
      <c r="B5" s="232" t="s">
        <v>167</v>
      </c>
      <c r="C5" s="233" t="s">
        <v>168</v>
      </c>
      <c r="D5" s="234" t="s">
        <v>169</v>
      </c>
    </row>
    <row r="6">
      <c r="A6" s="228" t="s">
        <v>137</v>
      </c>
      <c r="B6" s="235" t="s">
        <v>170</v>
      </c>
      <c r="C6" s="236" t="s">
        <v>171</v>
      </c>
      <c r="D6" s="237" t="s">
        <v>172</v>
      </c>
    </row>
    <row r="7">
      <c r="A7" s="228" t="s">
        <v>173</v>
      </c>
      <c r="B7" s="238" t="s">
        <v>174</v>
      </c>
      <c r="C7" s="233" t="s">
        <v>175</v>
      </c>
      <c r="D7" s="234" t="s">
        <v>176</v>
      </c>
    </row>
    <row r="8">
      <c r="A8" s="228" t="s">
        <v>177</v>
      </c>
      <c r="B8" s="239" t="s">
        <v>178</v>
      </c>
      <c r="C8" s="233" t="s">
        <v>179</v>
      </c>
      <c r="D8" s="234" t="s">
        <v>180</v>
      </c>
    </row>
    <row r="9">
      <c r="A9" s="228"/>
      <c r="B9" s="228"/>
      <c r="C9" s="240"/>
      <c r="D9" s="240"/>
    </row>
    <row r="10">
      <c r="A10" s="228"/>
      <c r="B10" s="241"/>
      <c r="C10" s="241"/>
      <c r="D10" s="241"/>
    </row>
    <row r="11">
      <c r="A11" s="228"/>
      <c r="B11" s="228" t="s">
        <v>181</v>
      </c>
      <c r="C11" s="228" t="s">
        <v>61</v>
      </c>
      <c r="D11" s="228" t="s">
        <v>182</v>
      </c>
    </row>
    <row r="12">
      <c r="A12" s="228"/>
      <c r="B12" s="228" t="s">
        <v>183</v>
      </c>
      <c r="C12" s="228" t="s">
        <v>184</v>
      </c>
      <c r="D12" s="228" t="s">
        <v>185</v>
      </c>
    </row>
    <row r="13">
      <c r="A13" s="228"/>
      <c r="B13" s="228"/>
      <c r="C13" s="228" t="s">
        <v>74</v>
      </c>
      <c r="D13" s="228" t="s">
        <v>186</v>
      </c>
    </row>
    <row r="14">
      <c r="A14" s="228"/>
      <c r="B14" s="228"/>
      <c r="C14" s="228" t="s">
        <v>187</v>
      </c>
      <c r="D14" s="228" t="s">
        <v>188</v>
      </c>
    </row>
    <row r="15">
      <c r="A15" s="228"/>
      <c r="B15" s="228"/>
      <c r="C15" s="228" t="s">
        <v>189</v>
      </c>
      <c r="D15" s="228" t="s">
        <v>190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c r="B209" s="242" t="s">
        <v>191</v>
      </c>
      <c r="C209" s="242" t="s">
        <v>192</v>
      </c>
      <c r="D209" s="243" t="s">
        <v>191</v>
      </c>
      <c r="E209" s="243" t="s">
        <v>192</v>
      </c>
    </row>
    <row r="210" ht="15.75" customHeight="1">
      <c r="B210" s="244" t="s">
        <v>193</v>
      </c>
      <c r="C210" s="244" t="s">
        <v>194</v>
      </c>
      <c r="D210" s="243" t="s">
        <v>193</v>
      </c>
      <c r="F210" s="243" t="str">
        <f t="shared" ref="F210:F221" si="1">IF(NOT(ISBLANK(D210)),D210,IF(NOT(ISBLANK(E210)),"     "&amp;E210,FALSE))</f>
        <v>Afectación Económica o presupuestal</v>
      </c>
      <c r="G210" s="243" t="s">
        <v>193</v>
      </c>
      <c r="H210" s="243" t="str">
        <f>IF(NOT(ISERROR(MATCH(G210,ANCHORARRAY(B221),0))),F223&amp;"Por favor no seleccionar los criterios de impacto",G210)</f>
        <v>Afectación Económica o presupuestal</v>
      </c>
    </row>
    <row r="211" ht="15.75" customHeight="1">
      <c r="B211" s="244" t="s">
        <v>193</v>
      </c>
      <c r="C211" s="244" t="s">
        <v>168</v>
      </c>
      <c r="E211" s="243" t="s">
        <v>194</v>
      </c>
      <c r="F211" s="243" t="str">
        <f t="shared" si="1"/>
        <v>     Afectación menor a 10 SMLMV .</v>
      </c>
    </row>
    <row r="212" ht="15.75" customHeight="1">
      <c r="B212" s="244" t="s">
        <v>193</v>
      </c>
      <c r="C212" s="244" t="s">
        <v>171</v>
      </c>
      <c r="E212" s="243" t="s">
        <v>168</v>
      </c>
      <c r="F212" s="243" t="str">
        <f t="shared" si="1"/>
        <v>     Entre 10 y 50 SMLMV </v>
      </c>
    </row>
    <row r="213" ht="15.75" customHeight="1">
      <c r="B213" s="244" t="s">
        <v>193</v>
      </c>
      <c r="C213" s="244" t="s">
        <v>175</v>
      </c>
      <c r="E213" s="243" t="s">
        <v>171</v>
      </c>
      <c r="F213" s="243" t="str">
        <f t="shared" si="1"/>
        <v>     Entre 50 y 100 SMLMV </v>
      </c>
    </row>
    <row r="214" ht="15.75" customHeight="1">
      <c r="B214" s="244" t="s">
        <v>193</v>
      </c>
      <c r="C214" s="244" t="s">
        <v>179</v>
      </c>
      <c r="E214" s="243" t="s">
        <v>175</v>
      </c>
      <c r="F214" s="243" t="str">
        <f t="shared" si="1"/>
        <v>     Entre 100 y 500 SMLMV </v>
      </c>
    </row>
    <row r="215" ht="15.75" customHeight="1">
      <c r="B215" s="244" t="s">
        <v>161</v>
      </c>
      <c r="C215" s="244" t="s">
        <v>165</v>
      </c>
      <c r="E215" s="243" t="s">
        <v>179</v>
      </c>
      <c r="F215" s="243" t="str">
        <f t="shared" si="1"/>
        <v>     Mayor a 500 SMLMV </v>
      </c>
    </row>
    <row r="216" ht="15.75" customHeight="1">
      <c r="B216" s="244" t="s">
        <v>161</v>
      </c>
      <c r="C216" s="244" t="s">
        <v>169</v>
      </c>
      <c r="D216" s="243" t="s">
        <v>161</v>
      </c>
      <c r="F216" s="243" t="str">
        <f t="shared" si="1"/>
        <v>Pérdida Reputacional</v>
      </c>
    </row>
    <row r="217" ht="15.75" customHeight="1">
      <c r="B217" s="244" t="s">
        <v>161</v>
      </c>
      <c r="C217" s="244" t="s">
        <v>195</v>
      </c>
      <c r="E217" s="243" t="s">
        <v>165</v>
      </c>
      <c r="F217" s="243" t="str">
        <f t="shared" si="1"/>
        <v>     El riesgo afecta la imagen de alguna área de la organización</v>
      </c>
    </row>
    <row r="218" ht="15.75" customHeight="1">
      <c r="B218" s="244" t="s">
        <v>161</v>
      </c>
      <c r="C218" s="244" t="s">
        <v>196</v>
      </c>
      <c r="E218" s="243" t="s">
        <v>169</v>
      </c>
      <c r="F218" s="243" t="str">
        <f t="shared" si="1"/>
        <v>     El riesgo afecta la imagen de la entidad internamente, de conocimiento general, nivel interno, de junta dircetiva y accionistas y/o de provedores</v>
      </c>
    </row>
    <row r="219" ht="15.75" customHeight="1">
      <c r="B219" s="244" t="s">
        <v>161</v>
      </c>
      <c r="C219" s="244" t="s">
        <v>180</v>
      </c>
      <c r="E219" s="243" t="s">
        <v>195</v>
      </c>
      <c r="F219" s="243" t="str">
        <f t="shared" si="1"/>
        <v>     El riesgo afecta la imagen de la entidad con algunos usuarios de relevancia frente al logro de los objetivos</v>
      </c>
    </row>
    <row r="220" ht="15.75" customHeight="1">
      <c r="B220" s="245"/>
      <c r="C220" s="245"/>
      <c r="E220" s="243" t="s">
        <v>196</v>
      </c>
      <c r="F220" s="243" t="str">
        <f t="shared" si="1"/>
        <v>     El riesgo afecta la imagen de de la entidad con efecto publicitario sostenido a nivel de sector administrativo, nivel departamental o municipal</v>
      </c>
    </row>
    <row r="221" ht="15.75" customHeight="1">
      <c r="B221" s="245" t="str">
        <f t="array" ref="B221:B223">UNIQUE('Tabla Impacto'!$B$209:$B$219)</f>
        <v>Criterios</v>
      </c>
      <c r="C221" s="245"/>
      <c r="E221" s="243" t="s">
        <v>180</v>
      </c>
      <c r="F221" s="243" t="str">
        <f t="shared" si="1"/>
        <v>     El riesgo afecta la imagen de la entidad a nivel nacional, con efecto publicitarios sostenible a nivel país</v>
      </c>
    </row>
    <row r="222" ht="15.75" customHeight="1">
      <c r="B222" s="245" t="s">
        <v>193</v>
      </c>
      <c r="C222" s="245"/>
    </row>
    <row r="223" ht="15.75" customHeight="1">
      <c r="B223" s="245" t="s">
        <v>161</v>
      </c>
      <c r="C223" s="245"/>
      <c r="F223" s="246" t="s">
        <v>197</v>
      </c>
    </row>
    <row r="224" ht="15.75" customHeight="1">
      <c r="B224" s="243"/>
      <c r="C224" s="243"/>
      <c r="F224" s="246" t="s">
        <v>198</v>
      </c>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dataValidation type="list" allowBlank="1" showErrorMessage="1" sqref="G210">
      <formula1>$F$210:$F$221</formula1>
    </dataValidation>
  </dataValidations>
  <printOptions/>
  <pageMargins bottom="0.75" footer="0.0" header="0.0" left="0.7" right="0.7" top="0.75"/>
  <pageSetup orientation="portrait"/>
  <drawing r:id="rId1"/>
  <tableParts count="1">
    <tablePart r:id="rId3"/>
  </tableParts>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F497A"/>
    <pageSetUpPr/>
  </sheetPr>
  <sheetViews>
    <sheetView workbookViewId="0"/>
  </sheetViews>
  <sheetFormatPr customHeight="1" defaultColWidth="12.63" defaultRowHeight="15.0"/>
  <cols>
    <col customWidth="1" min="1" max="2" width="12.5"/>
    <col customWidth="1" min="3" max="3" width="14.88"/>
    <col customWidth="1" min="4" max="4" width="12.5"/>
    <col customWidth="1" min="5" max="5" width="40.25"/>
    <col customWidth="1" min="6" max="6" width="12.5"/>
  </cols>
  <sheetData>
    <row r="1" ht="24.0" customHeight="1">
      <c r="B1" s="247" t="s">
        <v>199</v>
      </c>
      <c r="C1" s="5"/>
      <c r="D1" s="5"/>
      <c r="E1" s="5"/>
      <c r="F1" s="6"/>
    </row>
    <row r="2" ht="12.75" customHeight="1">
      <c r="B2" s="248"/>
      <c r="C2" s="248"/>
      <c r="D2" s="248"/>
      <c r="E2" s="248"/>
      <c r="F2" s="248"/>
    </row>
    <row r="3" ht="12.75" customHeight="1">
      <c r="B3" s="249" t="s">
        <v>200</v>
      </c>
      <c r="C3" s="5"/>
      <c r="D3" s="250"/>
      <c r="E3" s="251" t="s">
        <v>201</v>
      </c>
      <c r="F3" s="252" t="s">
        <v>202</v>
      </c>
    </row>
    <row r="4" ht="12.75" customHeight="1">
      <c r="B4" s="253" t="s">
        <v>203</v>
      </c>
      <c r="C4" s="254" t="s">
        <v>50</v>
      </c>
      <c r="D4" s="255" t="s">
        <v>63</v>
      </c>
      <c r="E4" s="256" t="s">
        <v>204</v>
      </c>
      <c r="F4" s="257">
        <v>0.25</v>
      </c>
    </row>
    <row r="5" ht="12.75" customHeight="1">
      <c r="B5" s="258"/>
      <c r="C5" s="66"/>
      <c r="D5" s="259" t="s">
        <v>205</v>
      </c>
      <c r="E5" s="260" t="s">
        <v>206</v>
      </c>
      <c r="F5" s="261">
        <v>0.15</v>
      </c>
    </row>
    <row r="6" ht="12.75" customHeight="1">
      <c r="B6" s="258"/>
      <c r="C6" s="46"/>
      <c r="D6" s="259" t="s">
        <v>207</v>
      </c>
      <c r="E6" s="260" t="s">
        <v>208</v>
      </c>
      <c r="F6" s="261">
        <v>0.1</v>
      </c>
    </row>
    <row r="7" ht="12.75" customHeight="1">
      <c r="B7" s="258"/>
      <c r="C7" s="262" t="s">
        <v>51</v>
      </c>
      <c r="D7" s="259" t="s">
        <v>209</v>
      </c>
      <c r="E7" s="260" t="s">
        <v>210</v>
      </c>
      <c r="F7" s="261">
        <v>0.25</v>
      </c>
    </row>
    <row r="8" ht="12.75" customHeight="1">
      <c r="B8" s="263"/>
      <c r="C8" s="46"/>
      <c r="D8" s="259" t="s">
        <v>211</v>
      </c>
      <c r="E8" s="260" t="s">
        <v>212</v>
      </c>
      <c r="F8" s="261">
        <v>0.15</v>
      </c>
    </row>
    <row r="9" ht="12.75" customHeight="1">
      <c r="B9" s="264" t="s">
        <v>213</v>
      </c>
      <c r="C9" s="262" t="s">
        <v>53</v>
      </c>
      <c r="D9" s="259" t="s">
        <v>64</v>
      </c>
      <c r="E9" s="260" t="s">
        <v>214</v>
      </c>
      <c r="F9" s="265" t="s">
        <v>215</v>
      </c>
    </row>
    <row r="10" ht="12.75" customHeight="1">
      <c r="B10" s="258"/>
      <c r="C10" s="46"/>
      <c r="D10" s="259" t="s">
        <v>216</v>
      </c>
      <c r="E10" s="260" t="s">
        <v>217</v>
      </c>
      <c r="F10" s="265" t="s">
        <v>215</v>
      </c>
    </row>
    <row r="11" ht="12.75" customHeight="1">
      <c r="B11" s="258"/>
      <c r="C11" s="262" t="s">
        <v>54</v>
      </c>
      <c r="D11" s="259" t="s">
        <v>65</v>
      </c>
      <c r="E11" s="260" t="s">
        <v>218</v>
      </c>
      <c r="F11" s="265" t="s">
        <v>215</v>
      </c>
    </row>
    <row r="12" ht="12.75" customHeight="1">
      <c r="B12" s="258"/>
      <c r="C12" s="46"/>
      <c r="D12" s="259" t="s">
        <v>219</v>
      </c>
      <c r="E12" s="260" t="s">
        <v>220</v>
      </c>
      <c r="F12" s="265" t="s">
        <v>215</v>
      </c>
    </row>
    <row r="13" ht="12.75" customHeight="1">
      <c r="B13" s="258"/>
      <c r="C13" s="262" t="s">
        <v>55</v>
      </c>
      <c r="D13" s="259" t="s">
        <v>66</v>
      </c>
      <c r="E13" s="260" t="s">
        <v>221</v>
      </c>
      <c r="F13" s="265" t="s">
        <v>215</v>
      </c>
    </row>
    <row r="14" ht="12.75" customHeight="1">
      <c r="B14" s="266"/>
      <c r="C14" s="267"/>
      <c r="D14" s="268" t="s">
        <v>222</v>
      </c>
      <c r="E14" s="269" t="s">
        <v>223</v>
      </c>
      <c r="F14" s="270" t="s">
        <v>215</v>
      </c>
    </row>
    <row r="15" ht="49.5" customHeight="1">
      <c r="B15" s="271" t="s">
        <v>224</v>
      </c>
      <c r="C15" s="35"/>
      <c r="D15" s="35"/>
      <c r="E15" s="35"/>
      <c r="F15" s="36"/>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C11:C12"/>
    <mergeCell ref="C13:C14"/>
    <mergeCell ref="B1:F1"/>
    <mergeCell ref="B3:D3"/>
    <mergeCell ref="B4:B8"/>
    <mergeCell ref="C4:C6"/>
    <mergeCell ref="C7:C8"/>
    <mergeCell ref="B9:B14"/>
    <mergeCell ref="C9:C10"/>
    <mergeCell ref="B15:F15"/>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11.0"/>
  </cols>
  <sheetData>
    <row r="1" ht="14.25" customHeight="1"/>
    <row r="2" ht="14.25" customHeight="1">
      <c r="B2" s="272"/>
      <c r="C2" s="273" t="s">
        <v>225</v>
      </c>
    </row>
    <row r="3" ht="14.25" customHeight="1">
      <c r="B3" s="272"/>
      <c r="C3" s="274"/>
      <c r="G3" s="272"/>
      <c r="H3" s="272"/>
      <c r="I3" s="272"/>
      <c r="J3" s="272"/>
      <c r="K3" s="272"/>
      <c r="L3" s="272"/>
    </row>
    <row r="4" ht="14.25" customHeight="1">
      <c r="B4" s="275" t="s">
        <v>226</v>
      </c>
      <c r="C4" s="276"/>
      <c r="D4" s="277" t="s">
        <v>227</v>
      </c>
      <c r="E4" s="82"/>
      <c r="F4" s="82"/>
      <c r="G4" s="276"/>
      <c r="H4" s="277" t="s">
        <v>228</v>
      </c>
      <c r="I4" s="82"/>
      <c r="J4" s="276"/>
      <c r="K4" s="277" t="s">
        <v>229</v>
      </c>
      <c r="L4" s="83"/>
    </row>
    <row r="5" ht="14.25" customHeight="1">
      <c r="B5" s="278"/>
      <c r="C5" s="279"/>
      <c r="D5" s="280"/>
      <c r="E5" s="281"/>
      <c r="F5" s="281"/>
      <c r="G5" s="279"/>
      <c r="H5" s="282"/>
      <c r="I5" s="281"/>
      <c r="J5" s="279"/>
      <c r="K5" s="282"/>
      <c r="L5" s="283"/>
    </row>
    <row r="6" ht="14.25" customHeight="1">
      <c r="B6" s="272"/>
      <c r="C6" s="284"/>
      <c r="G6" s="272"/>
      <c r="H6" s="272"/>
      <c r="I6" s="272"/>
      <c r="J6" s="272"/>
      <c r="K6" s="272"/>
      <c r="L6" s="272"/>
    </row>
    <row r="7" ht="14.25" customHeight="1">
      <c r="B7" s="272"/>
      <c r="C7" s="284"/>
      <c r="G7" s="272"/>
      <c r="H7" s="272"/>
      <c r="I7" s="272"/>
      <c r="J7" s="272"/>
      <c r="K7" s="272"/>
      <c r="L7" s="272"/>
    </row>
    <row r="8" ht="14.25" customHeight="1">
      <c r="B8" s="285" t="s">
        <v>230</v>
      </c>
      <c r="C8" s="2"/>
      <c r="D8" s="2"/>
      <c r="E8" s="3"/>
      <c r="F8" s="285" t="s">
        <v>231</v>
      </c>
      <c r="G8" s="2"/>
      <c r="H8" s="2"/>
      <c r="I8" s="3"/>
      <c r="J8" s="285" t="s">
        <v>232</v>
      </c>
      <c r="K8" s="2"/>
      <c r="L8" s="3"/>
    </row>
    <row r="9" ht="14.25" customHeight="1">
      <c r="B9" s="286"/>
      <c r="E9" s="8"/>
      <c r="F9" s="287"/>
      <c r="I9" s="8"/>
      <c r="J9" s="287"/>
      <c r="L9" s="8"/>
    </row>
    <row r="10" ht="14.25" customHeight="1">
      <c r="B10" s="286"/>
      <c r="E10" s="8"/>
      <c r="F10" s="287"/>
      <c r="I10" s="8"/>
      <c r="J10" s="287"/>
      <c r="L10" s="8"/>
    </row>
    <row r="11" ht="14.25" customHeight="1">
      <c r="B11" s="286"/>
      <c r="E11" s="8"/>
      <c r="F11" s="287"/>
      <c r="I11" s="8"/>
      <c r="J11" s="287"/>
      <c r="L11" s="8"/>
    </row>
    <row r="12" ht="14.25" customHeight="1">
      <c r="B12" s="286"/>
      <c r="E12" s="8"/>
      <c r="F12" s="287"/>
      <c r="I12" s="8"/>
      <c r="J12" s="287"/>
      <c r="L12" s="8"/>
    </row>
    <row r="13" ht="14.25" customHeight="1">
      <c r="B13" s="288" t="s">
        <v>233</v>
      </c>
      <c r="E13" s="8"/>
      <c r="F13" s="288" t="s">
        <v>234</v>
      </c>
      <c r="I13" s="8"/>
      <c r="J13" s="288" t="s">
        <v>235</v>
      </c>
      <c r="L13" s="8"/>
    </row>
    <row r="14" ht="14.25" customHeight="1">
      <c r="B14" s="288" t="s">
        <v>236</v>
      </c>
      <c r="E14" s="8"/>
      <c r="F14" s="288" t="s">
        <v>237</v>
      </c>
      <c r="I14" s="8"/>
      <c r="J14" s="288" t="s">
        <v>238</v>
      </c>
      <c r="L14" s="8"/>
    </row>
    <row r="15" ht="14.25" customHeight="1">
      <c r="B15" s="289"/>
      <c r="C15" s="11"/>
      <c r="D15" s="11"/>
      <c r="E15" s="12"/>
      <c r="F15" s="290"/>
      <c r="G15" s="11"/>
      <c r="H15" s="11"/>
      <c r="I15" s="12"/>
      <c r="J15" s="289"/>
      <c r="K15" s="11"/>
      <c r="L15" s="12"/>
    </row>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3">
    <mergeCell ref="H5:J5"/>
    <mergeCell ref="K5:L5"/>
    <mergeCell ref="C2:L2"/>
    <mergeCell ref="B4:C4"/>
    <mergeCell ref="D4:G4"/>
    <mergeCell ref="H4:J4"/>
    <mergeCell ref="K4:L4"/>
    <mergeCell ref="B5:C5"/>
    <mergeCell ref="D5:G5"/>
    <mergeCell ref="F10:I10"/>
    <mergeCell ref="J10:L10"/>
    <mergeCell ref="B8:E8"/>
    <mergeCell ref="F8:I8"/>
    <mergeCell ref="J8:L8"/>
    <mergeCell ref="B9:E9"/>
    <mergeCell ref="F9:I9"/>
    <mergeCell ref="J9:L9"/>
    <mergeCell ref="B10:E10"/>
    <mergeCell ref="F13:I13"/>
    <mergeCell ref="J13:L13"/>
    <mergeCell ref="B14:E14"/>
    <mergeCell ref="F14:I14"/>
    <mergeCell ref="J14:L14"/>
    <mergeCell ref="B15:E15"/>
    <mergeCell ref="F15:I15"/>
    <mergeCell ref="J15:L15"/>
    <mergeCell ref="B11:E11"/>
    <mergeCell ref="F11:I11"/>
    <mergeCell ref="J11:L11"/>
    <mergeCell ref="B12:E12"/>
    <mergeCell ref="F12:I12"/>
    <mergeCell ref="J12:L12"/>
    <mergeCell ref="B13:E13"/>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9.38"/>
  </cols>
  <sheetData>
    <row r="2" ht="15.0" customHeight="1">
      <c r="B2" s="243" t="s">
        <v>239</v>
      </c>
      <c r="E2" s="243" t="s">
        <v>56</v>
      </c>
    </row>
    <row r="3" ht="15.0" customHeight="1">
      <c r="B3" s="243" t="s">
        <v>240</v>
      </c>
      <c r="E3" s="243" t="s">
        <v>241</v>
      </c>
    </row>
    <row r="4" ht="15.0" customHeight="1">
      <c r="B4" s="243" t="s">
        <v>242</v>
      </c>
      <c r="E4" s="243" t="s">
        <v>69</v>
      </c>
    </row>
    <row r="5" ht="15.0" customHeight="1">
      <c r="B5" s="243" t="s">
        <v>67</v>
      </c>
    </row>
    <row r="8" ht="15.0" customHeight="1">
      <c r="B8" s="243" t="s">
        <v>243</v>
      </c>
    </row>
    <row r="9" ht="15.0" customHeight="1">
      <c r="B9" s="243" t="s">
        <v>244</v>
      </c>
    </row>
    <row r="10" ht="15.0" customHeight="1">
      <c r="B10" s="243" t="s">
        <v>245</v>
      </c>
    </row>
    <row r="13" ht="15.0" customHeight="1">
      <c r="B13" s="243" t="s">
        <v>60</v>
      </c>
    </row>
    <row r="14" ht="15.0" customHeight="1">
      <c r="B14" s="243" t="s">
        <v>73</v>
      </c>
    </row>
    <row r="15" ht="15.0" customHeight="1">
      <c r="B15" s="243" t="s">
        <v>246</v>
      </c>
    </row>
    <row r="16" ht="15.0" customHeight="1">
      <c r="B16" s="243" t="s">
        <v>247</v>
      </c>
    </row>
    <row r="17" ht="15.0" customHeight="1">
      <c r="B17" s="243" t="s">
        <v>248</v>
      </c>
    </row>
    <row r="18" ht="15.0" customHeight="1">
      <c r="B18" s="243" t="s">
        <v>249</v>
      </c>
    </row>
    <row r="19" ht="15.0" customHeight="1">
      <c r="B19" s="243" t="s">
        <v>250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2020-03-24T23:12:47Z</dcterms:created>
  <dc:creator>Myrian Cubillos Benavides</dc:creator>
</cp:coreProperties>
</file>